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145" windowHeight="11580" activeTab="0"/>
  </bookViews>
  <sheets>
    <sheet name="Market Baseline (no VFD)" sheetId="1" r:id="rId1"/>
    <sheet name="Proposed (with VFD)" sheetId="2" r:id="rId2"/>
    <sheet name="Energy Savings (base-proposed)" sheetId="3" r:id="rId3"/>
    <sheet name="Incremental Cost" sheetId="4" r:id="rId4"/>
  </sheets>
  <definedNames/>
  <calcPr fullCalcOnLoad="1"/>
</workbook>
</file>

<file path=xl/sharedStrings.xml><?xml version="1.0" encoding="utf-8"?>
<sst xmlns="http://schemas.openxmlformats.org/spreadsheetml/2006/main" count="398" uniqueCount="103">
  <si>
    <t>kW</t>
  </si>
  <si>
    <t>Motor Eff</t>
  </si>
  <si>
    <t>New kW</t>
  </si>
  <si>
    <t>Hr</t>
  </si>
  <si>
    <t>kWh</t>
  </si>
  <si>
    <t>VFD speed</t>
  </si>
  <si>
    <t>Annual hrs</t>
  </si>
  <si>
    <t>Hr/wk</t>
  </si>
  <si>
    <t>Wk/yr</t>
  </si>
  <si>
    <t>% time</t>
  </si>
  <si>
    <t>Total</t>
  </si>
  <si>
    <t>VFD Eff</t>
  </si>
  <si>
    <t>Motor HP</t>
  </si>
  <si>
    <t>HP</t>
  </si>
  <si>
    <t>High Eff*</t>
  </si>
  <si>
    <t>LF:</t>
  </si>
  <si>
    <t>Energy Consumption Calculation</t>
  </si>
  <si>
    <t>Proposed Design</t>
  </si>
  <si>
    <t>Baseline Design</t>
  </si>
  <si>
    <t>hp</t>
  </si>
  <si>
    <t>Average kW:</t>
  </si>
  <si>
    <t>Annual electricity consumption:</t>
  </si>
  <si>
    <t>kWh:</t>
  </si>
  <si>
    <t>System information</t>
  </si>
  <si>
    <t>Reference Data - Motor Efficiencies</t>
  </si>
  <si>
    <t>Formula:</t>
  </si>
  <si>
    <t>kW = hp x 0.746 x Load Factor / Efficiency</t>
  </si>
  <si>
    <t>Total:</t>
  </si>
  <si>
    <t>Note:</t>
  </si>
  <si>
    <t>Hr/day</t>
  </si>
  <si>
    <t>Days/wk</t>
  </si>
  <si>
    <t>kWh/yr</t>
  </si>
  <si>
    <t>hrs/yr</t>
  </si>
  <si>
    <t>Please note that “new kW” calculation is using a more conservative “square law” instead of “cube law”.</t>
  </si>
  <si>
    <t>for All Units combined</t>
  </si>
  <si>
    <t>Hours of operation in a day:</t>
  </si>
  <si>
    <t>Number of days per week:</t>
  </si>
  <si>
    <t>Number of operating hours per year:</t>
  </si>
  <si>
    <t>days/week</t>
  </si>
  <si>
    <t>Number of weeks per year:</t>
  </si>
  <si>
    <t>weeks/yr</t>
  </si>
  <si>
    <t>With Load Factor recommended by BCH for this kind of calculation:</t>
  </si>
  <si>
    <t>Hours of Operation (hrs/yr)</t>
  </si>
  <si>
    <t>Eff.</t>
  </si>
  <si>
    <t>This worksheet if for BC Hydro Custom Incentive Program (CIP) purposes only.</t>
  </si>
  <si>
    <t>The CIP is interested in understanding the kWh savings going from a base case using motors meeting ASHRAE 90.1 - 2004 High Efficiency Standard to the solution proposed by BCIT.</t>
  </si>
  <si>
    <t>The system described below represents the base case per BC Hydro's definition:</t>
  </si>
  <si>
    <t>BC Hydro recommends using the table below to estimate annual energy use by entering the estimated % time that the VFD will run at a certain speed.</t>
  </si>
  <si>
    <t>from extrapolation</t>
  </si>
  <si>
    <t>Specs for the baseline system</t>
  </si>
  <si>
    <t>Exhaust air:</t>
  </si>
  <si>
    <t>Total energy consumption for Exhaust:</t>
  </si>
  <si>
    <t>Total energy consumption for Exhaust and Return:</t>
  </si>
  <si>
    <t>Run when requested by instructor usually between 6am – 10pm (No VFD; On or Off)</t>
  </si>
  <si>
    <t>Total energy consumption for Return:</t>
  </si>
  <si>
    <t>EF #1</t>
  </si>
  <si>
    <t>EF #3</t>
  </si>
  <si>
    <t>EF #4</t>
  </si>
  <si>
    <t>EF #5</t>
  </si>
  <si>
    <t>EF #6</t>
  </si>
  <si>
    <t>EF #7</t>
  </si>
  <si>
    <t>No VFD</t>
  </si>
  <si>
    <t>EF #2a</t>
  </si>
  <si>
    <t>EF #2b</t>
  </si>
  <si>
    <t>Energy Savings (base-proposed)</t>
  </si>
  <si>
    <t>Market Baseline (no VFD)</t>
  </si>
  <si>
    <t>Proposed (with VFD)</t>
  </si>
  <si>
    <t>Calculated Electrical Savings</t>
  </si>
  <si>
    <t>Total electricity conserved</t>
  </si>
  <si>
    <t>Total electricity consumption</t>
  </si>
  <si>
    <t>Grinding Room EF #1</t>
  </si>
  <si>
    <t>Grinding Room EF #2</t>
  </si>
  <si>
    <t>hrs/day [is actually 16 hrs except on Saturday when it is 8 hrs - using 15 hrs/day slightly corrects the data while keeping this xls sheet simple]</t>
  </si>
  <si>
    <t>[Note 1: The data below is use in the kWh savings calculation shown in subsequent sections - These are the figures recommended by BCH Power Smart Engineering]</t>
  </si>
  <si>
    <t>Same design as "Market Baseline" except VFD are used where indicated.</t>
  </si>
  <si>
    <t>Supply air:</t>
  </si>
  <si>
    <t>SF #1 (MUA)</t>
  </si>
  <si>
    <t>SF #2 (MUA)</t>
  </si>
  <si>
    <t>SF #3 (MUA)</t>
  </si>
  <si>
    <t>SF #4 (MUA)</t>
  </si>
  <si>
    <t>SF #5 (MUA)</t>
  </si>
  <si>
    <t>VFDs</t>
  </si>
  <si>
    <t>Material</t>
  </si>
  <si>
    <t>Labor (installation)</t>
  </si>
  <si>
    <t>Incremental Cost associated to the Energy Efficient Proposed Case</t>
  </si>
  <si>
    <t>Incremental Cost ($)</t>
  </si>
  <si>
    <t>Custom Design Welding Booth Hood</t>
  </si>
  <si>
    <t>What</t>
  </si>
  <si>
    <t>DC #1</t>
  </si>
  <si>
    <t>DC #2</t>
  </si>
  <si>
    <t>Total Incremental Cost*</t>
  </si>
  <si>
    <t>DDC package</t>
  </si>
  <si>
    <t>Material and Labor (installation)</t>
  </si>
  <si>
    <t>Controls associated to AHU</t>
  </si>
  <si>
    <t>*: the costs above come from a mix of quotes and estimates (typically: quotes for parts, estimates for labor)</t>
  </si>
  <si>
    <t>kW (all unites combined)</t>
  </si>
  <si>
    <t>Demand Savings</t>
  </si>
  <si>
    <t>Total Demand</t>
  </si>
  <si>
    <t>Average demand</t>
  </si>
  <si>
    <t>Demand savings (average)</t>
  </si>
  <si>
    <t>Extraction Arms (with auto dampers, current sensors and damper controls)</t>
  </si>
  <si>
    <t>Average kW</t>
  </si>
  <si>
    <t>Notes: VFD efficiency note included.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</si>
</sst>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&quot;$&quot;#,##0"/>
    <numFmt numFmtId="176" formatCode="0_);\(0\)"/>
    <numFmt numFmtId="177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9" fontId="0" fillId="0" borderId="0" xfId="57" applyFont="1" applyAlignment="1">
      <alignment/>
    </xf>
    <xf numFmtId="167" fontId="1" fillId="0" borderId="0" xfId="44" applyNumberFormat="1" applyFont="1" applyAlignment="1">
      <alignment/>
    </xf>
    <xf numFmtId="0" fontId="1" fillId="0" borderId="0" xfId="0" applyFont="1" applyAlignment="1">
      <alignment/>
    </xf>
    <xf numFmtId="9" fontId="1" fillId="0" borderId="10" xfId="57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0" fillId="0" borderId="10" xfId="57" applyFont="1" applyBorder="1" applyAlignment="1">
      <alignment horizontal="center"/>
    </xf>
    <xf numFmtId="9" fontId="0" fillId="33" borderId="10" xfId="57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9" fontId="1" fillId="0" borderId="10" xfId="57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57" applyNumberFormat="1" applyAlignment="1">
      <alignment/>
    </xf>
    <xf numFmtId="43" fontId="0" fillId="0" borderId="0" xfId="42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68" fontId="0" fillId="0" borderId="10" xfId="57" applyNumberFormat="1" applyBorder="1" applyAlignment="1" quotePrefix="1">
      <alignment horizontal="center"/>
    </xf>
    <xf numFmtId="17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8" fontId="0" fillId="0" borderId="0" xfId="57" applyNumberForma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3" fontId="0" fillId="0" borderId="0" xfId="42" applyFill="1" applyBorder="1" applyAlignment="1">
      <alignment/>
    </xf>
    <xf numFmtId="0" fontId="1" fillId="0" borderId="0" xfId="0" applyFont="1" applyFill="1" applyBorder="1" applyAlignment="1">
      <alignment horizontal="right"/>
    </xf>
    <xf numFmtId="173" fontId="0" fillId="0" borderId="0" xfId="57" applyNumberFormat="1" applyFill="1" applyBorder="1" applyAlignment="1">
      <alignment horizontal="center"/>
    </xf>
    <xf numFmtId="168" fontId="0" fillId="0" borderId="0" xfId="57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9" fontId="0" fillId="0" borderId="0" xfId="57" applyFont="1" applyAlignment="1">
      <alignment/>
    </xf>
    <xf numFmtId="168" fontId="0" fillId="0" borderId="10" xfId="5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68" fontId="0" fillId="0" borderId="0" xfId="42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vertical="top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43" fontId="0" fillId="0" borderId="0" xfId="42" applyFill="1" applyAlignment="1">
      <alignment horizontal="center"/>
    </xf>
    <xf numFmtId="168" fontId="0" fillId="0" borderId="0" xfId="57" applyNumberFormat="1" applyFill="1" applyAlignment="1">
      <alignment/>
    </xf>
    <xf numFmtId="43" fontId="0" fillId="0" borderId="0" xfId="42" applyFill="1" applyAlignment="1" quotePrefix="1">
      <alignment horizontal="center"/>
    </xf>
    <xf numFmtId="0" fontId="0" fillId="0" borderId="10" xfId="0" applyFill="1" applyBorder="1" applyAlignment="1">
      <alignment horizontal="center"/>
    </xf>
    <xf numFmtId="43" fontId="0" fillId="34" borderId="0" xfId="42" applyFill="1" applyAlignment="1">
      <alignment horizontal="center"/>
    </xf>
    <xf numFmtId="168" fontId="0" fillId="34" borderId="0" xfId="57" applyNumberFormat="1" applyFill="1" applyAlignment="1">
      <alignment/>
    </xf>
    <xf numFmtId="168" fontId="0" fillId="34" borderId="0" xfId="57" applyNumberFormat="1" applyFont="1" applyFill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8" fontId="0" fillId="0" borderId="10" xfId="5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8" fillId="35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3" fontId="0" fillId="14" borderId="0" xfId="0" applyNumberFormat="1" applyFill="1" applyAlignment="1">
      <alignment horizontal="center" vertical="center"/>
    </xf>
    <xf numFmtId="43" fontId="0" fillId="0" borderId="10" xfId="42" applyFont="1" applyBorder="1" applyAlignment="1">
      <alignment horizontal="center"/>
    </xf>
    <xf numFmtId="9" fontId="47" fillId="0" borderId="0" xfId="57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9" fontId="0" fillId="0" borderId="0" xfId="57" applyFont="1" applyAlignment="1">
      <alignment/>
    </xf>
    <xf numFmtId="176" fontId="0" fillId="0" borderId="10" xfId="42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3" fontId="0" fillId="36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10" xfId="5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36" borderId="0" xfId="0" applyFont="1" applyFill="1" applyAlignment="1">
      <alignment/>
    </xf>
    <xf numFmtId="3" fontId="0" fillId="36" borderId="0" xfId="0" applyNumberFormat="1" applyFill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9" fontId="0" fillId="34" borderId="0" xfId="57" applyFont="1" applyFill="1" applyAlignment="1">
      <alignment/>
    </xf>
    <xf numFmtId="9" fontId="0" fillId="0" borderId="0" xfId="57" applyFont="1" applyFill="1" applyAlignment="1">
      <alignment/>
    </xf>
    <xf numFmtId="175" fontId="0" fillId="36" borderId="12" xfId="0" applyNumberFormat="1" applyFill="1" applyBorder="1" applyAlignment="1">
      <alignment horizontal="center"/>
    </xf>
    <xf numFmtId="175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168" fontId="0" fillId="0" borderId="10" xfId="57" applyNumberFormat="1" applyFill="1" applyBorder="1" applyAlignment="1" quotePrefix="1">
      <alignment horizontal="center"/>
    </xf>
    <xf numFmtId="177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46" fillId="0" borderId="13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168" fontId="0" fillId="0" borderId="10" xfId="57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57" applyNumberFormat="1" applyFont="1" applyFill="1" applyBorder="1" applyAlignment="1">
      <alignment horizontal="center"/>
    </xf>
    <xf numFmtId="176" fontId="0" fillId="0" borderId="10" xfId="42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8" fillId="0" borderId="0" xfId="0" applyFont="1" applyFill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49" fontId="0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22.28125" style="0" customWidth="1"/>
    <col min="3" max="3" width="12.421875" style="0" customWidth="1"/>
    <col min="4" max="4" width="14.8515625" style="0" customWidth="1"/>
    <col min="5" max="5" width="27.7109375" style="0" customWidth="1"/>
    <col min="6" max="6" width="25.57421875" style="0" customWidth="1"/>
    <col min="8" max="8" width="12.421875" style="0" customWidth="1"/>
    <col min="10" max="10" width="14.00390625" style="0" customWidth="1"/>
  </cols>
  <sheetData>
    <row r="1" spans="1:4" ht="18">
      <c r="A1" s="53" t="s">
        <v>18</v>
      </c>
      <c r="B1" s="44"/>
      <c r="C1" s="44"/>
      <c r="D1" s="44"/>
    </row>
    <row r="2" spans="1:4" ht="18">
      <c r="A2" s="5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14" ht="15.75">
      <c r="A4" s="55" t="s">
        <v>23</v>
      </c>
      <c r="B4" s="44"/>
      <c r="C4" s="44"/>
      <c r="D4" s="44"/>
      <c r="K4" s="30"/>
      <c r="L4" s="30"/>
      <c r="M4" s="30"/>
      <c r="N4" s="30"/>
    </row>
    <row r="5" spans="1:14" ht="12.75">
      <c r="A5" s="44"/>
      <c r="B5" s="44"/>
      <c r="C5" s="44"/>
      <c r="D5" s="44"/>
      <c r="K5" s="30"/>
      <c r="L5" s="30"/>
      <c r="M5" s="30"/>
      <c r="N5" s="30"/>
    </row>
    <row r="6" spans="1:14" ht="12.75">
      <c r="A6" s="48" t="s">
        <v>44</v>
      </c>
      <c r="B6" s="44"/>
      <c r="C6" s="44"/>
      <c r="D6" s="44"/>
      <c r="K6" s="30"/>
      <c r="L6" s="30"/>
      <c r="M6" s="30"/>
      <c r="N6" s="30"/>
    </row>
    <row r="7" spans="1:14" ht="12.75">
      <c r="A7" s="48" t="s">
        <v>45</v>
      </c>
      <c r="B7" s="44"/>
      <c r="C7" s="44"/>
      <c r="D7" s="44"/>
      <c r="K7" s="30"/>
      <c r="L7" s="30"/>
      <c r="M7" s="30"/>
      <c r="N7" s="30"/>
    </row>
    <row r="8" spans="1:14" ht="12.75">
      <c r="A8" s="48" t="s">
        <v>46</v>
      </c>
      <c r="B8" s="44"/>
      <c r="C8" s="44"/>
      <c r="D8" s="44"/>
      <c r="K8" s="30"/>
      <c r="L8" s="30"/>
      <c r="M8" s="30"/>
      <c r="N8" s="30"/>
    </row>
    <row r="9" spans="1:14" ht="12.75">
      <c r="A9" s="48"/>
      <c r="B9" s="44"/>
      <c r="C9" s="44"/>
      <c r="D9" s="44"/>
      <c r="K9" s="30"/>
      <c r="L9" s="30"/>
      <c r="M9" s="30"/>
      <c r="N9" s="30"/>
    </row>
    <row r="10" spans="1:14" ht="12.75">
      <c r="A10" s="48"/>
      <c r="B10" s="44"/>
      <c r="C10" s="44"/>
      <c r="D10" s="44"/>
      <c r="K10" s="30"/>
      <c r="L10" s="30"/>
      <c r="M10" s="30"/>
      <c r="N10" s="30"/>
    </row>
    <row r="11" spans="1:14" ht="12.75">
      <c r="A11" s="48" t="s">
        <v>53</v>
      </c>
      <c r="B11" s="44"/>
      <c r="C11" s="44"/>
      <c r="D11" s="44"/>
      <c r="K11" s="30"/>
      <c r="L11" s="30"/>
      <c r="M11" s="30"/>
      <c r="N11" s="30"/>
    </row>
    <row r="12" spans="1:14" ht="12.75">
      <c r="A12" s="44"/>
      <c r="B12" s="44"/>
      <c r="C12" s="44"/>
      <c r="D12" s="44"/>
      <c r="K12" s="30"/>
      <c r="L12" s="30"/>
      <c r="M12" s="30"/>
      <c r="N12" s="30"/>
    </row>
    <row r="13" spans="1:14" ht="12.75">
      <c r="A13" s="124" t="s">
        <v>35</v>
      </c>
      <c r="B13" s="124"/>
      <c r="C13" s="47">
        <v>15</v>
      </c>
      <c r="D13" s="76" t="s">
        <v>72</v>
      </c>
      <c r="K13" s="30"/>
      <c r="L13" s="30"/>
      <c r="M13" s="30"/>
      <c r="N13" s="30"/>
    </row>
    <row r="14" spans="1:14" ht="12.75">
      <c r="A14" s="124" t="s">
        <v>36</v>
      </c>
      <c r="B14" s="124"/>
      <c r="C14" s="47">
        <v>6</v>
      </c>
      <c r="D14" s="48" t="s">
        <v>38</v>
      </c>
      <c r="K14" s="30"/>
      <c r="L14" s="30"/>
      <c r="M14" s="30"/>
      <c r="N14" s="30"/>
    </row>
    <row r="15" spans="1:14" ht="12.75">
      <c r="A15" s="125" t="s">
        <v>39</v>
      </c>
      <c r="B15" s="124"/>
      <c r="C15" s="47">
        <v>50</v>
      </c>
      <c r="D15" s="48" t="s">
        <v>40</v>
      </c>
      <c r="K15" s="30"/>
      <c r="L15" s="30"/>
      <c r="M15" s="30"/>
      <c r="N15" s="30"/>
    </row>
    <row r="16" spans="1:14" ht="12.75">
      <c r="A16" s="126" t="s">
        <v>37</v>
      </c>
      <c r="B16" s="126"/>
      <c r="C16" s="47">
        <f>C13*C14*C15</f>
        <v>4500</v>
      </c>
      <c r="D16" s="48" t="s">
        <v>32</v>
      </c>
      <c r="K16" s="30"/>
      <c r="L16" s="30"/>
      <c r="M16" s="30"/>
      <c r="N16" s="30"/>
    </row>
    <row r="17" spans="1:14" ht="12.75">
      <c r="A17" s="56"/>
      <c r="B17" s="56"/>
      <c r="C17" s="47"/>
      <c r="D17" s="48"/>
      <c r="K17" s="30"/>
      <c r="L17" s="30"/>
      <c r="M17" s="30"/>
      <c r="N17" s="30"/>
    </row>
    <row r="18" spans="1:14" ht="12.75">
      <c r="A18" s="56" t="s">
        <v>55</v>
      </c>
      <c r="B18" s="56" t="s">
        <v>61</v>
      </c>
      <c r="C18" s="47">
        <v>40</v>
      </c>
      <c r="D18" s="48" t="s">
        <v>19</v>
      </c>
      <c r="K18" s="30"/>
      <c r="L18" s="30"/>
      <c r="M18" s="30"/>
      <c r="N18" s="30"/>
    </row>
    <row r="19" spans="1:14" ht="12.75">
      <c r="A19" s="80" t="s">
        <v>62</v>
      </c>
      <c r="B19" s="56" t="s">
        <v>61</v>
      </c>
      <c r="C19" s="47">
        <v>25</v>
      </c>
      <c r="D19" s="48" t="s">
        <v>19</v>
      </c>
      <c r="K19" s="32"/>
      <c r="L19" s="30"/>
      <c r="M19" s="37"/>
      <c r="N19" s="30"/>
    </row>
    <row r="20" spans="1:14" ht="12.75">
      <c r="A20" s="80" t="s">
        <v>63</v>
      </c>
      <c r="B20" s="56" t="s">
        <v>61</v>
      </c>
      <c r="C20" s="47">
        <v>25</v>
      </c>
      <c r="D20" s="48" t="s">
        <v>19</v>
      </c>
      <c r="K20" s="32"/>
      <c r="L20" s="30"/>
      <c r="M20" s="37"/>
      <c r="N20" s="30"/>
    </row>
    <row r="21" spans="1:14" ht="12.75">
      <c r="A21" s="56" t="s">
        <v>56</v>
      </c>
      <c r="B21" s="56" t="s">
        <v>61</v>
      </c>
      <c r="C21" s="47">
        <v>40</v>
      </c>
      <c r="D21" s="48" t="s">
        <v>19</v>
      </c>
      <c r="K21" s="32"/>
      <c r="L21" s="30"/>
      <c r="M21" s="37"/>
      <c r="N21" s="30"/>
    </row>
    <row r="22" spans="1:14" ht="12.75">
      <c r="A22" s="80" t="s">
        <v>57</v>
      </c>
      <c r="B22" s="56" t="s">
        <v>61</v>
      </c>
      <c r="C22" s="47">
        <v>25</v>
      </c>
      <c r="D22" s="48" t="s">
        <v>19</v>
      </c>
      <c r="K22" s="32"/>
      <c r="L22" s="30"/>
      <c r="M22" s="37"/>
      <c r="N22" s="30"/>
    </row>
    <row r="23" spans="1:14" ht="12.75">
      <c r="A23" s="56" t="s">
        <v>58</v>
      </c>
      <c r="B23" s="56" t="s">
        <v>61</v>
      </c>
      <c r="C23" s="47">
        <v>20</v>
      </c>
      <c r="D23" s="48" t="s">
        <v>19</v>
      </c>
      <c r="K23" s="32"/>
      <c r="L23" s="30"/>
      <c r="M23" s="37"/>
      <c r="N23" s="30"/>
    </row>
    <row r="24" spans="1:14" ht="12.75">
      <c r="A24" s="80" t="s">
        <v>59</v>
      </c>
      <c r="B24" s="56" t="s">
        <v>61</v>
      </c>
      <c r="C24" s="47">
        <v>10</v>
      </c>
      <c r="D24" s="48" t="s">
        <v>19</v>
      </c>
      <c r="K24" s="32"/>
      <c r="L24" s="30"/>
      <c r="M24" s="37"/>
      <c r="N24" s="30"/>
    </row>
    <row r="25" spans="1:14" ht="12.75">
      <c r="A25" s="56" t="s">
        <v>60</v>
      </c>
      <c r="B25" s="56" t="s">
        <v>61</v>
      </c>
      <c r="C25" s="47">
        <v>5</v>
      </c>
      <c r="D25" s="48" t="s">
        <v>19</v>
      </c>
      <c r="K25" s="32"/>
      <c r="L25" s="30"/>
      <c r="M25" s="37"/>
      <c r="N25" s="30"/>
    </row>
    <row r="26" spans="1:14" ht="12.75">
      <c r="A26" s="79" t="s">
        <v>76</v>
      </c>
      <c r="B26" s="56" t="s">
        <v>61</v>
      </c>
      <c r="C26" s="47">
        <v>25</v>
      </c>
      <c r="D26" s="48" t="s">
        <v>19</v>
      </c>
      <c r="K26" s="32"/>
      <c r="L26" s="30"/>
      <c r="M26" s="37"/>
      <c r="N26" s="30"/>
    </row>
    <row r="27" spans="1:14" ht="12.75">
      <c r="A27" s="79" t="s">
        <v>77</v>
      </c>
      <c r="B27" s="56" t="s">
        <v>61</v>
      </c>
      <c r="C27" s="47">
        <v>25</v>
      </c>
      <c r="D27" s="48" t="s">
        <v>19</v>
      </c>
      <c r="K27" s="32"/>
      <c r="L27" s="30"/>
      <c r="M27" s="37"/>
      <c r="N27" s="30"/>
    </row>
    <row r="28" spans="1:14" ht="12.75">
      <c r="A28" s="79" t="s">
        <v>78</v>
      </c>
      <c r="B28" s="56" t="s">
        <v>61</v>
      </c>
      <c r="C28" s="47">
        <v>25</v>
      </c>
      <c r="D28" s="48" t="s">
        <v>19</v>
      </c>
      <c r="K28" s="28"/>
      <c r="L28" s="30"/>
      <c r="M28" s="37"/>
      <c r="N28" s="30"/>
    </row>
    <row r="29" spans="1:14" ht="12.75">
      <c r="A29" s="79" t="s">
        <v>79</v>
      </c>
      <c r="B29" s="56" t="s">
        <v>61</v>
      </c>
      <c r="C29" s="47">
        <v>25</v>
      </c>
      <c r="D29" s="48" t="s">
        <v>19</v>
      </c>
      <c r="K29" s="28"/>
      <c r="L29" s="30"/>
      <c r="M29" s="37"/>
      <c r="N29" s="30"/>
    </row>
    <row r="30" spans="1:14" ht="12.75">
      <c r="A30" s="79" t="s">
        <v>80</v>
      </c>
      <c r="B30" s="56" t="s">
        <v>61</v>
      </c>
      <c r="C30" s="47">
        <v>30</v>
      </c>
      <c r="D30" s="48" t="s">
        <v>19</v>
      </c>
      <c r="K30" s="28"/>
      <c r="L30" s="30"/>
      <c r="M30" s="37"/>
      <c r="N30" s="30"/>
    </row>
    <row r="31" spans="1:14" ht="12.75">
      <c r="A31" s="79" t="s">
        <v>70</v>
      </c>
      <c r="B31" s="56" t="s">
        <v>61</v>
      </c>
      <c r="C31" s="47">
        <v>15</v>
      </c>
      <c r="D31" s="48" t="s">
        <v>19</v>
      </c>
      <c r="K31" s="28"/>
      <c r="L31" s="30"/>
      <c r="M31" s="37"/>
      <c r="N31" s="30"/>
    </row>
    <row r="32" spans="1:14" ht="12.75">
      <c r="A32" s="79" t="s">
        <v>71</v>
      </c>
      <c r="B32" s="56" t="s">
        <v>61</v>
      </c>
      <c r="C32" s="47">
        <v>15</v>
      </c>
      <c r="D32" s="48" t="s">
        <v>19</v>
      </c>
      <c r="K32" s="30"/>
      <c r="L32" s="30"/>
      <c r="M32" s="30"/>
      <c r="N32" s="30"/>
    </row>
    <row r="33" spans="11:14" ht="12.75">
      <c r="K33" s="30"/>
      <c r="L33" s="30"/>
      <c r="M33" s="30"/>
      <c r="N33" s="30"/>
    </row>
    <row r="34" spans="1:14" ht="15.75">
      <c r="A34" s="23" t="s">
        <v>24</v>
      </c>
      <c r="K34" s="30"/>
      <c r="L34" s="30"/>
      <c r="M34" s="30"/>
      <c r="N34" s="30"/>
    </row>
    <row r="35" spans="1:14" ht="12.75">
      <c r="A35" s="91" t="s">
        <v>73</v>
      </c>
      <c r="G35" s="14"/>
      <c r="K35" s="30"/>
      <c r="L35" s="30"/>
      <c r="M35" s="30"/>
      <c r="N35" s="30"/>
    </row>
    <row r="36" spans="1:14" ht="12.75">
      <c r="A36" s="48"/>
      <c r="B36" s="44"/>
      <c r="C36" s="44"/>
      <c r="D36" s="44"/>
      <c r="E36" s="44"/>
      <c r="F36" s="44"/>
      <c r="G36" s="49"/>
      <c r="H36" s="44"/>
      <c r="I36" s="44"/>
      <c r="J36" s="44"/>
      <c r="K36" s="30"/>
      <c r="L36" s="30"/>
      <c r="M36" s="30"/>
      <c r="N36" s="30"/>
    </row>
    <row r="37" spans="6:14" ht="12.75">
      <c r="F37" s="30"/>
      <c r="G37" s="30"/>
      <c r="H37" s="30"/>
      <c r="K37" s="30"/>
      <c r="L37" s="30"/>
      <c r="M37" s="30"/>
      <c r="N37" s="30"/>
    </row>
    <row r="38" spans="2:14" ht="12.75">
      <c r="B38" s="15" t="s">
        <v>13</v>
      </c>
      <c r="C38" s="15" t="s">
        <v>14</v>
      </c>
      <c r="D38" s="15"/>
      <c r="E38" s="15"/>
      <c r="F38" s="32"/>
      <c r="G38" s="31"/>
      <c r="H38" s="31"/>
      <c r="K38" s="30"/>
      <c r="L38" s="30"/>
      <c r="M38" s="30"/>
      <c r="N38" s="30"/>
    </row>
    <row r="39" spans="2:14" ht="12.75">
      <c r="B39" s="57">
        <v>0.1702127659574468</v>
      </c>
      <c r="C39" s="58">
        <v>0.55</v>
      </c>
      <c r="D39" s="16"/>
      <c r="E39" s="16"/>
      <c r="F39" s="50"/>
      <c r="G39" s="29"/>
      <c r="H39" s="29"/>
      <c r="K39" s="30"/>
      <c r="L39" s="30"/>
      <c r="M39" s="30"/>
      <c r="N39" s="30"/>
    </row>
    <row r="40" spans="2:14" ht="12.75">
      <c r="B40" s="59">
        <v>0.05</v>
      </c>
      <c r="C40" s="58">
        <v>0.55</v>
      </c>
      <c r="D40" s="16"/>
      <c r="E40" s="16"/>
      <c r="F40" s="30"/>
      <c r="G40" s="30"/>
      <c r="H40" s="33"/>
      <c r="K40" s="30"/>
      <c r="L40" s="30"/>
      <c r="M40" s="30"/>
      <c r="N40" s="30"/>
    </row>
    <row r="41" spans="2:14" ht="12.75">
      <c r="B41" s="59">
        <v>0.1</v>
      </c>
      <c r="C41" s="58">
        <v>0.55</v>
      </c>
      <c r="D41" s="16"/>
      <c r="E41" s="16"/>
      <c r="F41" s="30"/>
      <c r="G41" s="30"/>
      <c r="H41" s="33"/>
      <c r="K41" s="30"/>
      <c r="L41" s="30"/>
      <c r="M41" s="30"/>
      <c r="N41" s="30"/>
    </row>
    <row r="42" spans="2:14" ht="12.75">
      <c r="B42" s="59">
        <v>0.125</v>
      </c>
      <c r="C42" s="58">
        <v>0.55</v>
      </c>
      <c r="D42" s="16"/>
      <c r="E42" s="16"/>
      <c r="F42" s="30"/>
      <c r="G42" s="30"/>
      <c r="H42" s="33"/>
      <c r="K42" s="30"/>
      <c r="L42" s="30"/>
      <c r="M42" s="30"/>
      <c r="N42" s="30"/>
    </row>
    <row r="43" spans="2:14" ht="12.75">
      <c r="B43" s="59">
        <v>0.14285714285714285</v>
      </c>
      <c r="C43" s="58">
        <v>0.55</v>
      </c>
      <c r="D43" s="16"/>
      <c r="E43" s="16"/>
      <c r="F43" s="34"/>
      <c r="G43" s="35"/>
      <c r="H43" s="33"/>
      <c r="K43" s="30"/>
      <c r="L43" s="30"/>
      <c r="M43" s="30"/>
      <c r="N43" s="30"/>
    </row>
    <row r="44" spans="2:14" ht="12.75">
      <c r="B44" s="59">
        <v>0.16666666666666666</v>
      </c>
      <c r="C44" s="58">
        <v>0.55</v>
      </c>
      <c r="D44" s="16"/>
      <c r="E44" s="16"/>
      <c r="F44" s="34"/>
      <c r="G44" s="36"/>
      <c r="H44" s="33"/>
      <c r="K44" s="30"/>
      <c r="L44" s="30"/>
      <c r="M44" s="30"/>
      <c r="N44" s="30"/>
    </row>
    <row r="45" spans="2:14" ht="12.75">
      <c r="B45" s="59">
        <v>0.25</v>
      </c>
      <c r="C45" s="58">
        <v>0.6</v>
      </c>
      <c r="D45" s="16"/>
      <c r="E45" s="16"/>
      <c r="F45" s="34"/>
      <c r="G45" s="28"/>
      <c r="H45" s="33"/>
      <c r="K45" s="30"/>
      <c r="L45" s="30"/>
      <c r="M45" s="30"/>
      <c r="N45" s="30"/>
    </row>
    <row r="46" spans="2:14" ht="12.75">
      <c r="B46" s="59">
        <v>0.33</v>
      </c>
      <c r="C46" s="58">
        <v>0.6</v>
      </c>
      <c r="D46" s="16"/>
      <c r="E46" s="16"/>
      <c r="F46" s="34"/>
      <c r="G46" s="28"/>
      <c r="H46" s="33"/>
      <c r="K46" s="30"/>
      <c r="L46" s="30"/>
      <c r="M46" s="30"/>
      <c r="N46" s="30"/>
    </row>
    <row r="47" spans="2:14" ht="12.75">
      <c r="B47" s="59">
        <v>0.5</v>
      </c>
      <c r="C47" s="58">
        <v>0.7</v>
      </c>
      <c r="D47" s="16"/>
      <c r="E47" s="16"/>
      <c r="H47" s="17"/>
      <c r="K47" s="30"/>
      <c r="L47" s="30"/>
      <c r="M47" s="30"/>
      <c r="N47" s="30"/>
    </row>
    <row r="48" spans="2:14" ht="12.75">
      <c r="B48" s="59">
        <v>0.75</v>
      </c>
      <c r="C48" s="58">
        <v>0.84</v>
      </c>
      <c r="D48" s="16"/>
      <c r="E48" s="16"/>
      <c r="K48" s="30"/>
      <c r="L48" s="30"/>
      <c r="M48" s="30"/>
      <c r="N48" s="30"/>
    </row>
    <row r="49" spans="2:14" ht="12.75">
      <c r="B49" s="59">
        <v>0.8333333333333334</v>
      </c>
      <c r="C49" s="58">
        <v>0.84</v>
      </c>
      <c r="D49" s="16"/>
      <c r="E49" s="16"/>
      <c r="K49" s="30"/>
      <c r="L49" s="30"/>
      <c r="M49" s="30"/>
      <c r="N49" s="30"/>
    </row>
    <row r="50" spans="2:14" ht="12.75">
      <c r="B50" s="57">
        <v>1</v>
      </c>
      <c r="C50" s="58">
        <v>0.825</v>
      </c>
      <c r="D50" s="16"/>
      <c r="E50" s="16"/>
      <c r="K50" s="30"/>
      <c r="L50" s="30"/>
      <c r="M50" s="30"/>
      <c r="N50" s="30"/>
    </row>
    <row r="51" spans="2:14" ht="12.75">
      <c r="B51" s="57">
        <v>1.5</v>
      </c>
      <c r="C51" s="58">
        <v>0.84</v>
      </c>
      <c r="D51" s="16"/>
      <c r="E51" s="16"/>
      <c r="K51" s="30"/>
      <c r="L51" s="30"/>
      <c r="M51" s="30"/>
      <c r="N51" s="30"/>
    </row>
    <row r="52" spans="2:14" ht="12.75">
      <c r="B52" s="57">
        <v>2</v>
      </c>
      <c r="C52" s="58">
        <v>0.84</v>
      </c>
      <c r="D52" s="16"/>
      <c r="E52" s="16"/>
      <c r="K52" s="30"/>
      <c r="L52" s="30"/>
      <c r="M52" s="30"/>
      <c r="N52" s="30"/>
    </row>
    <row r="53" spans="2:14" ht="12.75">
      <c r="B53" s="57">
        <v>3</v>
      </c>
      <c r="C53" s="58">
        <v>0.875</v>
      </c>
      <c r="D53" s="16"/>
      <c r="E53" s="16"/>
      <c r="K53" s="30"/>
      <c r="L53" s="30"/>
      <c r="M53" s="30"/>
      <c r="N53" s="30"/>
    </row>
    <row r="54" spans="2:14" ht="12.75">
      <c r="B54" s="57">
        <v>4</v>
      </c>
      <c r="C54" s="58">
        <v>0.875</v>
      </c>
      <c r="D54" s="16"/>
      <c r="E54" s="16"/>
      <c r="K54" s="30"/>
      <c r="L54" s="30"/>
      <c r="M54" s="30"/>
      <c r="N54" s="30"/>
    </row>
    <row r="55" spans="2:14" ht="12.75">
      <c r="B55" s="57">
        <v>5</v>
      </c>
      <c r="C55" s="58">
        <v>0.875</v>
      </c>
      <c r="D55" s="16"/>
      <c r="E55" s="16"/>
      <c r="K55" s="30"/>
      <c r="L55" s="30"/>
      <c r="M55" s="30"/>
      <c r="N55" s="30"/>
    </row>
    <row r="56" spans="2:14" ht="12.75">
      <c r="B56" s="57">
        <v>5.5</v>
      </c>
      <c r="C56" s="58">
        <v>0.875</v>
      </c>
      <c r="D56" s="16"/>
      <c r="E56" s="16"/>
      <c r="K56" s="30"/>
      <c r="L56" s="30"/>
      <c r="M56" s="30"/>
      <c r="N56" s="30"/>
    </row>
    <row r="57" spans="2:14" ht="12.75">
      <c r="B57" s="57">
        <v>7.5</v>
      </c>
      <c r="C57" s="58">
        <v>0.895</v>
      </c>
      <c r="D57" s="16"/>
      <c r="E57" s="16"/>
      <c r="K57" s="30"/>
      <c r="L57" s="30"/>
      <c r="M57" s="30"/>
      <c r="N57" s="30"/>
    </row>
    <row r="58" spans="2:14" ht="12.75">
      <c r="B58" s="57">
        <v>10</v>
      </c>
      <c r="C58" s="58">
        <v>0.895</v>
      </c>
      <c r="D58" s="16"/>
      <c r="E58" s="16"/>
      <c r="K58" s="30"/>
      <c r="L58" s="30"/>
      <c r="M58" s="30"/>
      <c r="N58" s="30"/>
    </row>
    <row r="59" spans="2:14" ht="12.75">
      <c r="B59" s="57">
        <v>15</v>
      </c>
      <c r="C59" s="58">
        <v>0.91</v>
      </c>
      <c r="D59" s="16"/>
      <c r="E59" s="16"/>
      <c r="K59" s="30"/>
      <c r="L59" s="30"/>
      <c r="M59" s="30"/>
      <c r="N59" s="30"/>
    </row>
    <row r="60" spans="2:14" ht="12.75">
      <c r="B60" s="57">
        <v>20</v>
      </c>
      <c r="C60" s="58">
        <v>0.91</v>
      </c>
      <c r="D60" s="16"/>
      <c r="E60" s="16"/>
      <c r="K60" s="30"/>
      <c r="L60" s="30"/>
      <c r="M60" s="30"/>
      <c r="N60" s="30"/>
    </row>
    <row r="61" spans="2:14" ht="12.75">
      <c r="B61" s="57">
        <v>25</v>
      </c>
      <c r="C61" s="58">
        <v>0.924</v>
      </c>
      <c r="D61" s="16"/>
      <c r="E61" s="16"/>
      <c r="K61" s="30"/>
      <c r="L61" s="30"/>
      <c r="M61" s="30"/>
      <c r="N61" s="30"/>
    </row>
    <row r="62" spans="2:14" ht="12.75">
      <c r="B62" s="57">
        <v>30</v>
      </c>
      <c r="C62" s="58">
        <v>0.924</v>
      </c>
      <c r="D62" s="16"/>
      <c r="E62" s="16"/>
      <c r="K62" s="30"/>
      <c r="L62" s="30"/>
      <c r="M62" s="30"/>
      <c r="N62" s="30"/>
    </row>
    <row r="63" spans="2:14" ht="12.75">
      <c r="B63" s="57">
        <v>40</v>
      </c>
      <c r="C63" s="58">
        <v>0.93</v>
      </c>
      <c r="D63" s="16"/>
      <c r="E63" s="16"/>
      <c r="K63" s="30"/>
      <c r="L63" s="30"/>
      <c r="M63" s="30"/>
      <c r="N63" s="30"/>
    </row>
    <row r="64" spans="2:14" ht="12.75">
      <c r="B64" s="57">
        <v>50</v>
      </c>
      <c r="C64" s="58">
        <v>0.93</v>
      </c>
      <c r="D64" s="16"/>
      <c r="E64" s="16"/>
      <c r="K64" s="30"/>
      <c r="L64" s="30"/>
      <c r="M64" s="30"/>
      <c r="N64" s="30"/>
    </row>
    <row r="65" spans="2:14" ht="12.75">
      <c r="B65" s="57">
        <v>60</v>
      </c>
      <c r="C65" s="58">
        <v>0.9359999999999999</v>
      </c>
      <c r="D65" s="16"/>
      <c r="E65" s="16"/>
      <c r="K65" s="30"/>
      <c r="L65" s="30"/>
      <c r="M65" s="30"/>
      <c r="N65" s="30"/>
    </row>
    <row r="66" spans="2:14" ht="12.75">
      <c r="B66" s="61">
        <v>70</v>
      </c>
      <c r="C66" s="62">
        <v>0.939</v>
      </c>
      <c r="D66" s="63" t="s">
        <v>48</v>
      </c>
      <c r="E66" s="16"/>
      <c r="K66" s="30"/>
      <c r="L66" s="30"/>
      <c r="M66" s="30"/>
      <c r="N66" s="30"/>
    </row>
    <row r="67" spans="2:14" ht="12.75">
      <c r="B67" s="57">
        <v>75</v>
      </c>
      <c r="C67" s="58">
        <v>0.941</v>
      </c>
      <c r="D67" s="16"/>
      <c r="E67" s="16"/>
      <c r="K67" s="30"/>
      <c r="L67" s="30"/>
      <c r="M67" s="30"/>
      <c r="N67" s="30"/>
    </row>
    <row r="68" spans="2:14" ht="12.75">
      <c r="B68" s="61">
        <v>90</v>
      </c>
      <c r="C68" s="62">
        <v>0.944</v>
      </c>
      <c r="D68" s="63" t="s">
        <v>48</v>
      </c>
      <c r="E68" s="16"/>
      <c r="K68" s="30"/>
      <c r="L68" s="30"/>
      <c r="M68" s="30"/>
      <c r="N68" s="30"/>
    </row>
    <row r="69" spans="2:14" ht="12.75">
      <c r="B69" s="57">
        <v>100</v>
      </c>
      <c r="C69" s="58">
        <v>0.945</v>
      </c>
      <c r="D69" s="16"/>
      <c r="E69" s="16"/>
      <c r="K69" s="30"/>
      <c r="L69" s="30"/>
      <c r="M69" s="30"/>
      <c r="N69" s="30"/>
    </row>
    <row r="70" spans="2:14" ht="12.75">
      <c r="B70" s="57">
        <v>125</v>
      </c>
      <c r="C70" s="58">
        <v>0.945</v>
      </c>
      <c r="D70" s="16"/>
      <c r="E70" s="16"/>
      <c r="K70" s="30"/>
      <c r="L70" s="30"/>
      <c r="M70" s="30"/>
      <c r="N70" s="30"/>
    </row>
    <row r="71" spans="2:14" ht="12.75">
      <c r="B71" s="57">
        <v>150</v>
      </c>
      <c r="C71" s="58">
        <v>0.95</v>
      </c>
      <c r="D71" s="16"/>
      <c r="E71" s="16"/>
      <c r="K71" s="30"/>
      <c r="L71" s="30"/>
      <c r="M71" s="30"/>
      <c r="N71" s="30"/>
    </row>
    <row r="72" spans="2:14" ht="12.75">
      <c r="B72" s="57">
        <v>175</v>
      </c>
      <c r="C72" s="58">
        <v>0.95</v>
      </c>
      <c r="D72" s="16"/>
      <c r="E72" s="16"/>
      <c r="K72" s="30"/>
      <c r="L72" s="30"/>
      <c r="M72" s="30"/>
      <c r="N72" s="30"/>
    </row>
    <row r="73" spans="2:14" ht="12.75">
      <c r="B73" s="57">
        <v>200</v>
      </c>
      <c r="C73" s="58">
        <v>0.95</v>
      </c>
      <c r="D73" s="16"/>
      <c r="E73" s="16"/>
      <c r="K73" s="30"/>
      <c r="L73" s="30"/>
      <c r="M73" s="30"/>
      <c r="N73" s="30"/>
    </row>
    <row r="74" spans="4:14" ht="12.75">
      <c r="D74" s="16"/>
      <c r="E74" s="16"/>
      <c r="K74" s="30"/>
      <c r="L74" s="30"/>
      <c r="M74" s="30"/>
      <c r="N74" s="30"/>
    </row>
    <row r="75" spans="1:14" ht="15.75">
      <c r="A75" s="23" t="s">
        <v>49</v>
      </c>
      <c r="D75" s="16"/>
      <c r="E75" s="16"/>
      <c r="K75" s="30"/>
      <c r="L75" s="30"/>
      <c r="M75" s="30"/>
      <c r="N75" s="30"/>
    </row>
    <row r="76" spans="1:14" ht="20.25">
      <c r="A76" s="25"/>
      <c r="B76" s="24"/>
      <c r="C76" s="24"/>
      <c r="D76" s="24"/>
      <c r="E76" s="24"/>
      <c r="F76" s="24"/>
      <c r="K76" s="30"/>
      <c r="L76" s="30"/>
      <c r="M76" s="30"/>
      <c r="N76" s="30"/>
    </row>
    <row r="77" spans="1:14" ht="12.75">
      <c r="A77" s="26" t="s">
        <v>25</v>
      </c>
      <c r="B77" s="24" t="s">
        <v>26</v>
      </c>
      <c r="C77" s="24"/>
      <c r="D77" s="24"/>
      <c r="E77" s="24"/>
      <c r="F77" s="24"/>
      <c r="K77" s="30"/>
      <c r="L77" s="30"/>
      <c r="M77" s="30"/>
      <c r="N77" s="30"/>
    </row>
    <row r="78" spans="1:14" ht="12.75">
      <c r="A78" s="26" t="s">
        <v>41</v>
      </c>
      <c r="B78" s="24"/>
      <c r="C78" s="24"/>
      <c r="D78" s="24"/>
      <c r="E78" s="24"/>
      <c r="F78" s="24"/>
      <c r="K78" s="30"/>
      <c r="L78" s="30"/>
      <c r="M78" s="30"/>
      <c r="N78" s="30"/>
    </row>
    <row r="79" spans="1:14" ht="12.75">
      <c r="A79" s="27" t="s">
        <v>15</v>
      </c>
      <c r="B79" s="45">
        <v>0.805</v>
      </c>
      <c r="K79" s="30"/>
      <c r="L79" s="30"/>
      <c r="M79" s="30"/>
      <c r="N79" s="30"/>
    </row>
    <row r="80" spans="1:14" ht="12.75">
      <c r="A80" s="24"/>
      <c r="B80" s="45"/>
      <c r="K80" s="30"/>
      <c r="L80" s="30"/>
      <c r="M80" s="30"/>
      <c r="N80" s="30"/>
    </row>
    <row r="81" spans="1:14" ht="12.75">
      <c r="A81" s="17"/>
      <c r="B81" s="5" t="s">
        <v>19</v>
      </c>
      <c r="C81" s="5" t="s">
        <v>43</v>
      </c>
      <c r="D81" s="5" t="s">
        <v>0</v>
      </c>
      <c r="E81" s="46" t="s">
        <v>42</v>
      </c>
      <c r="F81" s="46" t="s">
        <v>31</v>
      </c>
      <c r="K81" s="30"/>
      <c r="L81" s="30"/>
      <c r="M81" s="30"/>
      <c r="N81" s="30"/>
    </row>
    <row r="82" spans="1:14" ht="12.75">
      <c r="A82" s="106" t="str">
        <f aca="true" t="shared" si="0" ref="A82:A89">A18</f>
        <v>EF #1</v>
      </c>
      <c r="B82" s="60">
        <f aca="true" t="shared" si="1" ref="B82:B89">C18</f>
        <v>40</v>
      </c>
      <c r="C82" s="107">
        <f aca="true" t="shared" si="2" ref="C82:C88">VLOOKUP(B82,$B$39:$D$73,2,FALSE)</f>
        <v>0.93</v>
      </c>
      <c r="D82" s="108">
        <f aca="true" t="shared" si="3" ref="D82:D96">(B82*0.746*$B$79)/C82</f>
        <v>25.829247311827956</v>
      </c>
      <c r="E82" s="60">
        <f>$C$16</f>
        <v>4500</v>
      </c>
      <c r="F82" s="109">
        <f aca="true" t="shared" si="4" ref="F82:F96">D82*E82</f>
        <v>116231.6129032258</v>
      </c>
      <c r="G82" s="44"/>
      <c r="H82" s="44"/>
      <c r="I82" s="44"/>
      <c r="J82" s="44"/>
      <c r="K82" s="30"/>
      <c r="L82" s="30"/>
      <c r="M82" s="30"/>
      <c r="N82" s="30"/>
    </row>
    <row r="83" spans="1:14" ht="12.75">
      <c r="A83" s="106" t="str">
        <f t="shared" si="0"/>
        <v>EF #2a</v>
      </c>
      <c r="B83" s="60">
        <f t="shared" si="1"/>
        <v>25</v>
      </c>
      <c r="C83" s="107">
        <f t="shared" si="2"/>
        <v>0.924</v>
      </c>
      <c r="D83" s="108">
        <f t="shared" si="3"/>
        <v>16.24810606060606</v>
      </c>
      <c r="E83" s="60">
        <f aca="true" t="shared" si="5" ref="E83:E96">$C$16</f>
        <v>4500</v>
      </c>
      <c r="F83" s="109">
        <f t="shared" si="4"/>
        <v>73116.47727272726</v>
      </c>
      <c r="G83" s="44"/>
      <c r="H83" s="44"/>
      <c r="I83" s="44"/>
      <c r="J83" s="44"/>
      <c r="K83" s="30"/>
      <c r="L83" s="30"/>
      <c r="M83" s="30"/>
      <c r="N83" s="30"/>
    </row>
    <row r="84" spans="1:14" ht="12.75">
      <c r="A84" s="106" t="str">
        <f t="shared" si="0"/>
        <v>EF #2b</v>
      </c>
      <c r="B84" s="60">
        <f t="shared" si="1"/>
        <v>25</v>
      </c>
      <c r="C84" s="107">
        <f t="shared" si="2"/>
        <v>0.924</v>
      </c>
      <c r="D84" s="108">
        <f t="shared" si="3"/>
        <v>16.24810606060606</v>
      </c>
      <c r="E84" s="60">
        <f t="shared" si="5"/>
        <v>4500</v>
      </c>
      <c r="F84" s="109">
        <f t="shared" si="4"/>
        <v>73116.47727272726</v>
      </c>
      <c r="G84" s="44"/>
      <c r="H84" s="44"/>
      <c r="I84" s="44"/>
      <c r="J84" s="44"/>
      <c r="K84" s="30"/>
      <c r="L84" s="30"/>
      <c r="M84" s="30"/>
      <c r="N84" s="30"/>
    </row>
    <row r="85" spans="1:12" ht="12.75">
      <c r="A85" s="106" t="str">
        <f t="shared" si="0"/>
        <v>EF #3</v>
      </c>
      <c r="B85" s="60">
        <f t="shared" si="1"/>
        <v>40</v>
      </c>
      <c r="C85" s="107">
        <f t="shared" si="2"/>
        <v>0.93</v>
      </c>
      <c r="D85" s="108">
        <f t="shared" si="3"/>
        <v>25.829247311827956</v>
      </c>
      <c r="E85" s="60">
        <f t="shared" si="5"/>
        <v>4500</v>
      </c>
      <c r="F85" s="109">
        <f t="shared" si="4"/>
        <v>116231.6129032258</v>
      </c>
      <c r="G85" s="44"/>
      <c r="H85" s="44"/>
      <c r="I85" s="44"/>
      <c r="J85" s="44"/>
      <c r="K85" s="44"/>
      <c r="L85" s="44"/>
    </row>
    <row r="86" spans="1:12" ht="12.75">
      <c r="A86" s="106" t="str">
        <f t="shared" si="0"/>
        <v>EF #4</v>
      </c>
      <c r="B86" s="60">
        <f t="shared" si="1"/>
        <v>25</v>
      </c>
      <c r="C86" s="107">
        <f t="shared" si="2"/>
        <v>0.924</v>
      </c>
      <c r="D86" s="108">
        <f t="shared" si="3"/>
        <v>16.24810606060606</v>
      </c>
      <c r="E86" s="60">
        <f t="shared" si="5"/>
        <v>4500</v>
      </c>
      <c r="F86" s="109">
        <f t="shared" si="4"/>
        <v>73116.47727272726</v>
      </c>
      <c r="G86" s="44"/>
      <c r="H86" s="44"/>
      <c r="I86" s="44"/>
      <c r="J86" s="44"/>
      <c r="K86" s="44"/>
      <c r="L86" s="44"/>
    </row>
    <row r="87" spans="1:12" ht="12.75">
      <c r="A87" s="106" t="str">
        <f t="shared" si="0"/>
        <v>EF #5</v>
      </c>
      <c r="B87" s="60">
        <f t="shared" si="1"/>
        <v>20</v>
      </c>
      <c r="C87" s="107">
        <f t="shared" si="2"/>
        <v>0.91</v>
      </c>
      <c r="D87" s="108">
        <f t="shared" si="3"/>
        <v>13.198461538461538</v>
      </c>
      <c r="E87" s="60">
        <f t="shared" si="5"/>
        <v>4500</v>
      </c>
      <c r="F87" s="109">
        <f t="shared" si="4"/>
        <v>59393.07692307692</v>
      </c>
      <c r="G87" s="44"/>
      <c r="H87" s="44"/>
      <c r="I87" s="44"/>
      <c r="J87" s="44"/>
      <c r="K87" s="44"/>
      <c r="L87" s="44"/>
    </row>
    <row r="88" spans="1:12" ht="12.75">
      <c r="A88" s="106" t="str">
        <f t="shared" si="0"/>
        <v>EF #6</v>
      </c>
      <c r="B88" s="60">
        <f t="shared" si="1"/>
        <v>10</v>
      </c>
      <c r="C88" s="107">
        <f t="shared" si="2"/>
        <v>0.895</v>
      </c>
      <c r="D88" s="108">
        <f t="shared" si="3"/>
        <v>6.709832402234637</v>
      </c>
      <c r="E88" s="60">
        <f t="shared" si="5"/>
        <v>4500</v>
      </c>
      <c r="F88" s="109">
        <f t="shared" si="4"/>
        <v>30194.24581005587</v>
      </c>
      <c r="G88" s="44"/>
      <c r="H88" s="44"/>
      <c r="I88" s="44"/>
      <c r="J88" s="44"/>
      <c r="K88" s="44"/>
      <c r="L88" s="44"/>
    </row>
    <row r="89" spans="1:12" ht="12.75">
      <c r="A89" s="106" t="str">
        <f t="shared" si="0"/>
        <v>EF #7</v>
      </c>
      <c r="B89" s="60">
        <f t="shared" si="1"/>
        <v>5</v>
      </c>
      <c r="C89" s="107">
        <f aca="true" t="shared" si="6" ref="C89:C96">VLOOKUP(B89,$B$39:$D$73,2,FALSE)</f>
        <v>0.875</v>
      </c>
      <c r="D89" s="108">
        <f t="shared" si="3"/>
        <v>3.4316</v>
      </c>
      <c r="E89" s="60">
        <f t="shared" si="5"/>
        <v>4500</v>
      </c>
      <c r="F89" s="109">
        <f t="shared" si="4"/>
        <v>15442.2</v>
      </c>
      <c r="G89" s="44"/>
      <c r="H89" s="44"/>
      <c r="I89" s="44"/>
      <c r="J89" s="44"/>
      <c r="K89" s="44"/>
      <c r="L89" s="44"/>
    </row>
    <row r="90" spans="1:12" ht="12.75">
      <c r="A90" s="110" t="s">
        <v>88</v>
      </c>
      <c r="B90" s="60">
        <f>C31</f>
        <v>15</v>
      </c>
      <c r="C90" s="107">
        <f t="shared" si="6"/>
        <v>0.91</v>
      </c>
      <c r="D90" s="108">
        <f t="shared" si="3"/>
        <v>9.898846153846154</v>
      </c>
      <c r="E90" s="60">
        <f t="shared" si="5"/>
        <v>4500</v>
      </c>
      <c r="F90" s="109">
        <f t="shared" si="4"/>
        <v>44544.807692307695</v>
      </c>
      <c r="G90" s="111"/>
      <c r="H90" s="112"/>
      <c r="I90" s="112"/>
      <c r="J90" s="112"/>
      <c r="K90" s="112"/>
      <c r="L90" s="44"/>
    </row>
    <row r="91" spans="1:12" ht="12.75">
      <c r="A91" s="110" t="s">
        <v>89</v>
      </c>
      <c r="B91" s="60">
        <f>C32</f>
        <v>15</v>
      </c>
      <c r="C91" s="107">
        <f t="shared" si="6"/>
        <v>0.91</v>
      </c>
      <c r="D91" s="108">
        <f t="shared" si="3"/>
        <v>9.898846153846154</v>
      </c>
      <c r="E91" s="60">
        <f t="shared" si="5"/>
        <v>4500</v>
      </c>
      <c r="F91" s="109">
        <f t="shared" si="4"/>
        <v>44544.807692307695</v>
      </c>
      <c r="G91" s="111"/>
      <c r="H91" s="112"/>
      <c r="I91" s="112"/>
      <c r="J91" s="112"/>
      <c r="K91" s="112"/>
      <c r="L91" s="44"/>
    </row>
    <row r="92" spans="1:12" ht="12.75">
      <c r="A92" s="106" t="str">
        <f>A26</f>
        <v>SF #1 (MUA)</v>
      </c>
      <c r="B92" s="60">
        <f>C26</f>
        <v>25</v>
      </c>
      <c r="C92" s="107">
        <f t="shared" si="6"/>
        <v>0.924</v>
      </c>
      <c r="D92" s="108">
        <f t="shared" si="3"/>
        <v>16.24810606060606</v>
      </c>
      <c r="E92" s="60">
        <f t="shared" si="5"/>
        <v>4500</v>
      </c>
      <c r="F92" s="109">
        <f t="shared" si="4"/>
        <v>73116.47727272726</v>
      </c>
      <c r="G92" s="44"/>
      <c r="H92" s="44"/>
      <c r="I92" s="44"/>
      <c r="J92" s="44"/>
      <c r="K92" s="44"/>
      <c r="L92" s="44"/>
    </row>
    <row r="93" spans="1:12" ht="12.75">
      <c r="A93" s="106" t="str">
        <f>A27</f>
        <v>SF #2 (MUA)</v>
      </c>
      <c r="B93" s="60">
        <f>C27</f>
        <v>25</v>
      </c>
      <c r="C93" s="107">
        <f t="shared" si="6"/>
        <v>0.924</v>
      </c>
      <c r="D93" s="108">
        <f t="shared" si="3"/>
        <v>16.24810606060606</v>
      </c>
      <c r="E93" s="60">
        <f t="shared" si="5"/>
        <v>4500</v>
      </c>
      <c r="F93" s="109">
        <f t="shared" si="4"/>
        <v>73116.47727272726</v>
      </c>
      <c r="G93" s="44"/>
      <c r="H93" s="44"/>
      <c r="I93" s="44"/>
      <c r="J93" s="44"/>
      <c r="K93" s="44"/>
      <c r="L93" s="44"/>
    </row>
    <row r="94" spans="1:12" ht="12.75">
      <c r="A94" s="106" t="str">
        <f>A28</f>
        <v>SF #3 (MUA)</v>
      </c>
      <c r="B94" s="60">
        <f>C28</f>
        <v>25</v>
      </c>
      <c r="C94" s="107">
        <f t="shared" si="6"/>
        <v>0.924</v>
      </c>
      <c r="D94" s="108">
        <f t="shared" si="3"/>
        <v>16.24810606060606</v>
      </c>
      <c r="E94" s="60">
        <f t="shared" si="5"/>
        <v>4500</v>
      </c>
      <c r="F94" s="109">
        <f t="shared" si="4"/>
        <v>73116.47727272726</v>
      </c>
      <c r="G94" s="44"/>
      <c r="H94" s="44"/>
      <c r="I94" s="44"/>
      <c r="J94" s="44"/>
      <c r="K94" s="44"/>
      <c r="L94" s="44"/>
    </row>
    <row r="95" spans="1:12" ht="12.75">
      <c r="A95" s="106" t="str">
        <f>A29</f>
        <v>SF #4 (MUA)</v>
      </c>
      <c r="B95" s="60">
        <f>C29</f>
        <v>25</v>
      </c>
      <c r="C95" s="107">
        <f t="shared" si="6"/>
        <v>0.924</v>
      </c>
      <c r="D95" s="108">
        <f t="shared" si="3"/>
        <v>16.24810606060606</v>
      </c>
      <c r="E95" s="60">
        <f t="shared" si="5"/>
        <v>4500</v>
      </c>
      <c r="F95" s="109">
        <f t="shared" si="4"/>
        <v>73116.47727272726</v>
      </c>
      <c r="G95" s="44"/>
      <c r="H95" s="44"/>
      <c r="I95" s="44"/>
      <c r="J95" s="44"/>
      <c r="K95" s="44"/>
      <c r="L95" s="44"/>
    </row>
    <row r="96" spans="1:6" ht="12.75">
      <c r="A96" s="73" t="str">
        <f>A30</f>
        <v>SF #5 (MUA)</v>
      </c>
      <c r="B96" s="20">
        <f>C30</f>
        <v>30</v>
      </c>
      <c r="C96" s="21">
        <f t="shared" si="6"/>
        <v>0.924</v>
      </c>
      <c r="D96" s="81">
        <f t="shared" si="3"/>
        <v>19.497727272727275</v>
      </c>
      <c r="E96" s="20">
        <f t="shared" si="5"/>
        <v>4500</v>
      </c>
      <c r="F96" s="83">
        <f t="shared" si="4"/>
        <v>87739.77272727274</v>
      </c>
    </row>
    <row r="97" spans="3:6" ht="12.75">
      <c r="C97" s="27" t="s">
        <v>27</v>
      </c>
      <c r="D97" s="82">
        <f>SUM(D82:D96)</f>
        <v>228.03055056901414</v>
      </c>
      <c r="E97" s="27" t="s">
        <v>27</v>
      </c>
      <c r="F97" s="64">
        <f>SUM(F82:F96)</f>
        <v>1026137.4775605635</v>
      </c>
    </row>
    <row r="100" spans="2:4" ht="12.75">
      <c r="B100" s="84" t="s">
        <v>21</v>
      </c>
      <c r="C100" s="85"/>
      <c r="D100" s="85"/>
    </row>
    <row r="101" spans="2:4" ht="12.75">
      <c r="B101" s="86" t="s">
        <v>22</v>
      </c>
      <c r="C101" s="87">
        <f>F97</f>
        <v>1026137.4775605635</v>
      </c>
      <c r="D101" s="85"/>
    </row>
    <row r="104" spans="1:5" ht="12.75">
      <c r="A104" s="44"/>
      <c r="B104" s="44"/>
      <c r="C104" s="44"/>
      <c r="D104" s="44"/>
      <c r="E104" s="44"/>
    </row>
    <row r="105" spans="1:5" ht="12.75">
      <c r="A105" s="51"/>
      <c r="B105" s="44"/>
      <c r="C105" s="44"/>
      <c r="D105" s="44"/>
      <c r="E105" s="44"/>
    </row>
    <row r="106" spans="1:5" ht="12.75">
      <c r="A106" s="44"/>
      <c r="B106" s="44"/>
      <c r="C106" s="44"/>
      <c r="D106" s="44"/>
      <c r="E106" s="44"/>
    </row>
    <row r="107" spans="1:5" ht="12.75">
      <c r="A107" s="44"/>
      <c r="B107" s="44"/>
      <c r="C107" s="44"/>
      <c r="D107" s="44"/>
      <c r="E107" s="44"/>
    </row>
    <row r="108" spans="1:5" ht="12.75">
      <c r="A108" s="44"/>
      <c r="B108" s="44"/>
      <c r="C108" s="44"/>
      <c r="D108" s="44"/>
      <c r="E108" s="44"/>
    </row>
  </sheetData>
  <sheetProtection/>
  <mergeCells count="4">
    <mergeCell ref="A13:B13"/>
    <mergeCell ref="A14:B14"/>
    <mergeCell ref="A15:B15"/>
    <mergeCell ref="A16:B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9"/>
  <sheetViews>
    <sheetView zoomScalePageLayoutView="0" workbookViewId="0" topLeftCell="A247">
      <selection activeCell="E255" sqref="E255"/>
    </sheetView>
  </sheetViews>
  <sheetFormatPr defaultColWidth="9.140625" defaultRowHeight="12.75"/>
  <cols>
    <col min="1" max="1" width="25.28125" style="0" customWidth="1"/>
    <col min="2" max="2" width="10.7109375" style="0" customWidth="1"/>
    <col min="3" max="3" width="7.28125" style="0" customWidth="1"/>
    <col min="4" max="4" width="9.8515625" style="0" bestFit="1" customWidth="1"/>
    <col min="5" max="5" width="10.7109375" style="0" customWidth="1"/>
    <col min="6" max="6" width="14.57421875" style="0" customWidth="1"/>
    <col min="10" max="10" width="25.28125" style="0" customWidth="1"/>
    <col min="11" max="11" width="10.7109375" style="0" customWidth="1"/>
    <col min="12" max="12" width="7.28125" style="0" customWidth="1"/>
    <col min="13" max="13" width="9.8515625" style="0" bestFit="1" customWidth="1"/>
    <col min="14" max="14" width="10.7109375" style="0" customWidth="1"/>
    <col min="15" max="15" width="14.57421875" style="0" customWidth="1"/>
  </cols>
  <sheetData>
    <row r="1" ht="18">
      <c r="A1" s="19" t="s">
        <v>17</v>
      </c>
    </row>
    <row r="2" ht="18">
      <c r="A2" s="18" t="s">
        <v>16</v>
      </c>
    </row>
    <row r="4" ht="15.75">
      <c r="A4" s="23" t="s">
        <v>23</v>
      </c>
    </row>
    <row r="6" spans="1:13" ht="12" customHeight="1">
      <c r="A6" s="128" t="s">
        <v>74</v>
      </c>
      <c r="B6" s="128"/>
      <c r="C6" s="128"/>
      <c r="D6" s="128"/>
      <c r="E6" s="128"/>
      <c r="F6" s="128"/>
      <c r="G6" s="128"/>
      <c r="H6" s="128"/>
      <c r="I6" s="128"/>
      <c r="J6" s="44"/>
      <c r="K6" s="44"/>
      <c r="L6" s="44"/>
      <c r="M6" s="44"/>
    </row>
    <row r="7" spans="1:13" ht="13.5" customHeight="1">
      <c r="A7" s="71"/>
      <c r="B7" s="69"/>
      <c r="C7" s="69"/>
      <c r="D7" s="69"/>
      <c r="E7" s="69"/>
      <c r="F7" s="69"/>
      <c r="G7" s="69"/>
      <c r="H7" s="69"/>
      <c r="I7" s="70"/>
      <c r="J7" s="70"/>
      <c r="K7" s="70"/>
      <c r="L7" s="70"/>
      <c r="M7" s="44"/>
    </row>
    <row r="8" ht="12.75">
      <c r="A8" s="52"/>
    </row>
    <row r="9" ht="15.75">
      <c r="A9" s="23" t="s">
        <v>24</v>
      </c>
    </row>
    <row r="10" ht="12.75">
      <c r="A10" s="24" t="s">
        <v>28</v>
      </c>
    </row>
    <row r="11" ht="12.75">
      <c r="A11" s="24" t="s">
        <v>47</v>
      </c>
    </row>
    <row r="12" ht="12.75">
      <c r="A12" s="38" t="s">
        <v>33</v>
      </c>
    </row>
    <row r="13" ht="12.75">
      <c r="A13" s="38"/>
    </row>
    <row r="14" spans="1:13" ht="18.75">
      <c r="A14" s="74" t="s">
        <v>50</v>
      </c>
      <c r="J14" s="74" t="s">
        <v>75</v>
      </c>
      <c r="L14" s="44"/>
      <c r="M14" s="44"/>
    </row>
    <row r="15" ht="12.75">
      <c r="A15" s="38"/>
    </row>
    <row r="16" spans="1:10" ht="12.75">
      <c r="A16" s="38" t="str">
        <f>'Market Baseline (no VFD)'!A18</f>
        <v>EF #1</v>
      </c>
      <c r="J16" s="24" t="str">
        <f>'Market Baseline (no VFD)'!A26</f>
        <v>SF #1 (MUA)</v>
      </c>
    </row>
    <row r="18" spans="1:14" ht="12.75">
      <c r="A18" s="88" t="s">
        <v>12</v>
      </c>
      <c r="B18" s="20">
        <f>'Market Baseline (no VFD)'!C18</f>
        <v>40</v>
      </c>
      <c r="C18" s="8"/>
      <c r="D18" s="40" t="s">
        <v>29</v>
      </c>
      <c r="E18" s="60">
        <v>15</v>
      </c>
      <c r="J18" s="88" t="s">
        <v>12</v>
      </c>
      <c r="K18" s="20">
        <f>'Market Baseline (no VFD)'!C26</f>
        <v>25</v>
      </c>
      <c r="L18" s="8"/>
      <c r="M18" s="40" t="s">
        <v>29</v>
      </c>
      <c r="N18" s="60">
        <v>15</v>
      </c>
    </row>
    <row r="19" spans="1:14" ht="12.75">
      <c r="A19" s="8" t="s">
        <v>1</v>
      </c>
      <c r="B19" s="39">
        <f>'Market Baseline (no VFD)'!C82</f>
        <v>0.93</v>
      </c>
      <c r="C19" s="8"/>
      <c r="D19" s="40" t="s">
        <v>30</v>
      </c>
      <c r="E19" s="60">
        <v>6</v>
      </c>
      <c r="J19" s="8" t="s">
        <v>1</v>
      </c>
      <c r="K19" s="39">
        <f>'Market Baseline (no VFD)'!C92</f>
        <v>0.924</v>
      </c>
      <c r="L19" s="8"/>
      <c r="M19" s="40" t="s">
        <v>30</v>
      </c>
      <c r="N19" s="60">
        <v>6</v>
      </c>
    </row>
    <row r="20" spans="1:14" ht="12.75">
      <c r="A20" s="8" t="s">
        <v>11</v>
      </c>
      <c r="B20" s="66">
        <v>0.97</v>
      </c>
      <c r="C20" s="8"/>
      <c r="D20" s="8" t="s">
        <v>7</v>
      </c>
      <c r="E20" s="20">
        <f>E18*E19</f>
        <v>90</v>
      </c>
      <c r="J20" s="8" t="s">
        <v>11</v>
      </c>
      <c r="K20" s="66">
        <v>0.97</v>
      </c>
      <c r="L20" s="8"/>
      <c r="M20" s="8" t="s">
        <v>7</v>
      </c>
      <c r="N20" s="20">
        <f>N18*N19</f>
        <v>90</v>
      </c>
    </row>
    <row r="21" spans="1:14" ht="12.75">
      <c r="A21" s="8" t="s">
        <v>0</v>
      </c>
      <c r="B21" s="78">
        <f>B18*0.746*0.805/B19</f>
        <v>25.829247311827956</v>
      </c>
      <c r="C21" s="8"/>
      <c r="D21" s="8" t="s">
        <v>8</v>
      </c>
      <c r="E21" s="20">
        <v>50</v>
      </c>
      <c r="J21" s="8" t="s">
        <v>0</v>
      </c>
      <c r="K21" s="78">
        <f>K18*0.746*0.805/K19</f>
        <v>16.24810606060606</v>
      </c>
      <c r="L21" s="8"/>
      <c r="M21" s="8" t="s">
        <v>8</v>
      </c>
      <c r="N21" s="20">
        <v>50</v>
      </c>
    </row>
    <row r="22" spans="1:14" ht="12.75">
      <c r="A22" s="8"/>
      <c r="B22" s="8"/>
      <c r="C22" s="8"/>
      <c r="D22" s="8" t="s">
        <v>6</v>
      </c>
      <c r="E22" s="20">
        <f>E20*E21</f>
        <v>4500</v>
      </c>
      <c r="J22" s="8"/>
      <c r="K22" s="8"/>
      <c r="L22" s="8"/>
      <c r="M22" s="8" t="s">
        <v>6</v>
      </c>
      <c r="N22" s="20">
        <f>N20*N21</f>
        <v>4500</v>
      </c>
    </row>
    <row r="23" spans="1:11" ht="12.75">
      <c r="A23" s="65"/>
      <c r="J23" s="89"/>
      <c r="K23" s="67"/>
    </row>
    <row r="24" spans="1:11" ht="12.75">
      <c r="A24" s="1"/>
      <c r="B24" s="1"/>
      <c r="J24" s="1"/>
      <c r="K24" s="1"/>
    </row>
    <row r="25" spans="1:18" s="3" customFormat="1" ht="28.5" customHeight="1">
      <c r="A25" s="4" t="s">
        <v>5</v>
      </c>
      <c r="B25" s="4" t="s">
        <v>9</v>
      </c>
      <c r="C25" s="5" t="s">
        <v>3</v>
      </c>
      <c r="D25" s="5" t="s">
        <v>2</v>
      </c>
      <c r="E25" s="5" t="s">
        <v>4</v>
      </c>
      <c r="G25" s="51"/>
      <c r="H25" s="51"/>
      <c r="I25" s="51"/>
      <c r="J25" s="4" t="s">
        <v>5</v>
      </c>
      <c r="K25" s="4" t="s">
        <v>9</v>
      </c>
      <c r="L25" s="5" t="s">
        <v>3</v>
      </c>
      <c r="M25" s="5" t="s">
        <v>2</v>
      </c>
      <c r="N25" s="5" t="s">
        <v>4</v>
      </c>
      <c r="P25" s="51"/>
      <c r="Q25" s="51"/>
      <c r="R25" s="51"/>
    </row>
    <row r="26" spans="1:18" ht="12.75">
      <c r="A26" s="6">
        <v>1</v>
      </c>
      <c r="B26" s="7">
        <v>0.1</v>
      </c>
      <c r="C26" s="8">
        <f aca="true" t="shared" si="0" ref="C26:C35">B26*$E$22</f>
        <v>450</v>
      </c>
      <c r="D26" s="9">
        <f>B21</f>
        <v>25.829247311827956</v>
      </c>
      <c r="E26" s="10">
        <f>D26*C26</f>
        <v>11623.16129032258</v>
      </c>
      <c r="G26" s="44"/>
      <c r="H26" s="44"/>
      <c r="I26" s="44"/>
      <c r="J26" s="6">
        <v>1</v>
      </c>
      <c r="K26" s="7">
        <v>0.1</v>
      </c>
      <c r="L26" s="8">
        <f>K26*$N$22</f>
        <v>450</v>
      </c>
      <c r="M26" s="9">
        <f>K21</f>
        <v>16.24810606060606</v>
      </c>
      <c r="N26" s="10">
        <f>M26*L26</f>
        <v>7311.647727272726</v>
      </c>
      <c r="P26" s="44"/>
      <c r="Q26" s="44"/>
      <c r="R26" s="44"/>
    </row>
    <row r="27" spans="1:18" ht="12.75">
      <c r="A27" s="6">
        <v>0.9</v>
      </c>
      <c r="B27" s="7">
        <v>0</v>
      </c>
      <c r="C27" s="8">
        <f t="shared" si="0"/>
        <v>0</v>
      </c>
      <c r="D27" s="9">
        <f aca="true" t="shared" si="1" ref="D27:D35">A27^2*$B$21</f>
        <v>20.921690322580645</v>
      </c>
      <c r="E27" s="10">
        <f aca="true" t="shared" si="2" ref="E27:E34">D27*C27</f>
        <v>0</v>
      </c>
      <c r="G27" s="44"/>
      <c r="H27" s="44"/>
      <c r="I27" s="44"/>
      <c r="J27" s="6">
        <v>0.9</v>
      </c>
      <c r="K27" s="7">
        <v>0</v>
      </c>
      <c r="L27" s="8">
        <f aca="true" t="shared" si="3" ref="L27:L35">K27*$N$22</f>
        <v>0</v>
      </c>
      <c r="M27" s="9">
        <f aca="true" t="shared" si="4" ref="M27:M35">J27^2*$K$21</f>
        <v>13.160965909090908</v>
      </c>
      <c r="N27" s="10">
        <f aca="true" t="shared" si="5" ref="N27:N34">M27*L27</f>
        <v>0</v>
      </c>
      <c r="P27" s="44"/>
      <c r="Q27" s="44"/>
      <c r="R27" s="44"/>
    </row>
    <row r="28" spans="1:18" ht="12.75">
      <c r="A28" s="6">
        <v>0.8</v>
      </c>
      <c r="B28" s="7">
        <v>0.1</v>
      </c>
      <c r="C28" s="8">
        <f t="shared" si="0"/>
        <v>450</v>
      </c>
      <c r="D28" s="9">
        <f t="shared" si="1"/>
        <v>16.530718279569896</v>
      </c>
      <c r="E28" s="10">
        <f t="shared" si="2"/>
        <v>7438.823225806454</v>
      </c>
      <c r="G28" s="44"/>
      <c r="H28" s="44"/>
      <c r="I28" s="44"/>
      <c r="J28" s="6">
        <v>0.8</v>
      </c>
      <c r="K28" s="7">
        <v>0.1</v>
      </c>
      <c r="L28" s="8">
        <f t="shared" si="3"/>
        <v>450</v>
      </c>
      <c r="M28" s="9">
        <f t="shared" si="4"/>
        <v>10.39878787878788</v>
      </c>
      <c r="N28" s="10">
        <f t="shared" si="5"/>
        <v>4679.454545454546</v>
      </c>
      <c r="P28" s="44"/>
      <c r="Q28" s="44"/>
      <c r="R28" s="44"/>
    </row>
    <row r="29" spans="1:14" ht="12.75">
      <c r="A29" s="6">
        <v>0.7</v>
      </c>
      <c r="B29" s="7">
        <v>0</v>
      </c>
      <c r="C29" s="8">
        <f t="shared" si="0"/>
        <v>0</v>
      </c>
      <c r="D29" s="9">
        <f t="shared" si="1"/>
        <v>12.656331182795697</v>
      </c>
      <c r="E29" s="10">
        <f t="shared" si="2"/>
        <v>0</v>
      </c>
      <c r="J29" s="6">
        <v>0.7</v>
      </c>
      <c r="K29" s="7">
        <v>0</v>
      </c>
      <c r="L29" s="8">
        <f t="shared" si="3"/>
        <v>0</v>
      </c>
      <c r="M29" s="9">
        <f t="shared" si="4"/>
        <v>7.961571969696967</v>
      </c>
      <c r="N29" s="10">
        <f t="shared" si="5"/>
        <v>0</v>
      </c>
    </row>
    <row r="30" spans="1:14" ht="12.75">
      <c r="A30" s="6">
        <v>0.6</v>
      </c>
      <c r="B30" s="7">
        <v>0</v>
      </c>
      <c r="C30" s="8">
        <f t="shared" si="0"/>
        <v>0</v>
      </c>
      <c r="D30" s="9">
        <f t="shared" si="1"/>
        <v>9.298529032258063</v>
      </c>
      <c r="E30" s="10">
        <f t="shared" si="2"/>
        <v>0</v>
      </c>
      <c r="J30" s="6">
        <v>0.6</v>
      </c>
      <c r="K30" s="7">
        <v>0</v>
      </c>
      <c r="L30" s="8">
        <f t="shared" si="3"/>
        <v>0</v>
      </c>
      <c r="M30" s="9">
        <f t="shared" si="4"/>
        <v>5.849318181818181</v>
      </c>
      <c r="N30" s="10">
        <f t="shared" si="5"/>
        <v>0</v>
      </c>
    </row>
    <row r="31" spans="1:14" ht="12.75">
      <c r="A31" s="6">
        <v>0.5</v>
      </c>
      <c r="B31" s="7">
        <v>0.4</v>
      </c>
      <c r="C31" s="8">
        <f t="shared" si="0"/>
        <v>1800</v>
      </c>
      <c r="D31" s="9">
        <f t="shared" si="1"/>
        <v>6.457311827956989</v>
      </c>
      <c r="E31" s="10">
        <f t="shared" si="2"/>
        <v>11623.16129032258</v>
      </c>
      <c r="J31" s="6">
        <v>0.5</v>
      </c>
      <c r="K31" s="7">
        <v>0.4</v>
      </c>
      <c r="L31" s="8">
        <f t="shared" si="3"/>
        <v>1800</v>
      </c>
      <c r="M31" s="9">
        <f t="shared" si="4"/>
        <v>4.062026515151515</v>
      </c>
      <c r="N31" s="10">
        <f t="shared" si="5"/>
        <v>7311.647727272726</v>
      </c>
    </row>
    <row r="32" spans="1:15" ht="12.75">
      <c r="A32" s="6">
        <v>0.4</v>
      </c>
      <c r="B32" s="7">
        <v>0</v>
      </c>
      <c r="C32" s="8">
        <f t="shared" si="0"/>
        <v>0</v>
      </c>
      <c r="D32" s="9">
        <f t="shared" si="1"/>
        <v>4.132679569892474</v>
      </c>
      <c r="E32" s="10">
        <f t="shared" si="2"/>
        <v>0</v>
      </c>
      <c r="F32" s="24"/>
      <c r="J32" s="6">
        <v>0.4</v>
      </c>
      <c r="K32" s="7">
        <v>0</v>
      </c>
      <c r="L32" s="8">
        <f t="shared" si="3"/>
        <v>0</v>
      </c>
      <c r="M32" s="9">
        <f t="shared" si="4"/>
        <v>2.59969696969697</v>
      </c>
      <c r="N32" s="10">
        <f t="shared" si="5"/>
        <v>0</v>
      </c>
      <c r="O32" s="24"/>
    </row>
    <row r="33" spans="1:14" ht="12.75">
      <c r="A33" s="6">
        <v>0.3</v>
      </c>
      <c r="B33" s="7">
        <v>0.4</v>
      </c>
      <c r="C33" s="8">
        <f t="shared" si="0"/>
        <v>1800</v>
      </c>
      <c r="D33" s="9">
        <f t="shared" si="1"/>
        <v>2.324632258064516</v>
      </c>
      <c r="E33" s="10">
        <f t="shared" si="2"/>
        <v>4184.338064516129</v>
      </c>
      <c r="J33" s="6">
        <v>0.3</v>
      </c>
      <c r="K33" s="7">
        <v>0.4</v>
      </c>
      <c r="L33" s="8">
        <f t="shared" si="3"/>
        <v>1800</v>
      </c>
      <c r="M33" s="9">
        <f t="shared" si="4"/>
        <v>1.4623295454545453</v>
      </c>
      <c r="N33" s="10">
        <f t="shared" si="5"/>
        <v>2632.1931818181815</v>
      </c>
    </row>
    <row r="34" spans="1:14" ht="12.75">
      <c r="A34" s="6">
        <v>0.2</v>
      </c>
      <c r="B34" s="7">
        <v>0</v>
      </c>
      <c r="C34" s="8">
        <f t="shared" si="0"/>
        <v>0</v>
      </c>
      <c r="D34" s="9">
        <f t="shared" si="1"/>
        <v>1.0331698924731185</v>
      </c>
      <c r="E34" s="10">
        <f t="shared" si="2"/>
        <v>0</v>
      </c>
      <c r="J34" s="6">
        <v>0.2</v>
      </c>
      <c r="K34" s="7">
        <v>0</v>
      </c>
      <c r="L34" s="8">
        <f t="shared" si="3"/>
        <v>0</v>
      </c>
      <c r="M34" s="9">
        <f t="shared" si="4"/>
        <v>0.6499242424242425</v>
      </c>
      <c r="N34" s="10">
        <f t="shared" si="5"/>
        <v>0</v>
      </c>
    </row>
    <row r="35" spans="1:14" ht="12.75">
      <c r="A35" s="6">
        <v>0.1</v>
      </c>
      <c r="B35" s="7">
        <v>0</v>
      </c>
      <c r="C35" s="8">
        <f t="shared" si="0"/>
        <v>0</v>
      </c>
      <c r="D35" s="9">
        <f t="shared" si="1"/>
        <v>0.25829247311827963</v>
      </c>
      <c r="E35" s="10">
        <v>0</v>
      </c>
      <c r="J35" s="6">
        <v>0.1</v>
      </c>
      <c r="K35" s="7">
        <v>0</v>
      </c>
      <c r="L35" s="8">
        <f t="shared" si="3"/>
        <v>0</v>
      </c>
      <c r="M35" s="9">
        <f t="shared" si="4"/>
        <v>0.16248106060606063</v>
      </c>
      <c r="N35" s="10">
        <v>0</v>
      </c>
    </row>
    <row r="36" spans="1:16" ht="12.75">
      <c r="A36" s="11" t="s">
        <v>10</v>
      </c>
      <c r="B36" s="11">
        <f>SUM(B26:B35)</f>
        <v>1</v>
      </c>
      <c r="C36" s="12">
        <f>SUM(C26:C35)</f>
        <v>4500</v>
      </c>
      <c r="D36" s="12"/>
      <c r="E36" s="13">
        <f>SUM(E26:E35)</f>
        <v>34869.48387096774</v>
      </c>
      <c r="F36" s="3" t="s">
        <v>20</v>
      </c>
      <c r="G36" s="22">
        <f>E36/E22</f>
        <v>7.748774193548387</v>
      </c>
      <c r="J36" s="11" t="s">
        <v>10</v>
      </c>
      <c r="K36" s="11">
        <f>SUM(K26:K35)</f>
        <v>1</v>
      </c>
      <c r="L36" s="12">
        <f>SUM(L26:L35)</f>
        <v>4500</v>
      </c>
      <c r="M36" s="12"/>
      <c r="N36" s="13">
        <f>SUM(N26:N35)</f>
        <v>21934.94318181818</v>
      </c>
      <c r="O36" s="3" t="s">
        <v>20</v>
      </c>
      <c r="P36" s="22">
        <f>N36/N22</f>
        <v>4.874431818181818</v>
      </c>
    </row>
    <row r="37" spans="1:14" ht="12.75">
      <c r="A37" s="1"/>
      <c r="B37" s="1"/>
      <c r="E37" s="2"/>
      <c r="J37" s="1"/>
      <c r="K37" s="1"/>
      <c r="N37" s="2"/>
    </row>
    <row r="38" spans="1:11" ht="12.75">
      <c r="A38" s="1"/>
      <c r="B38" s="1"/>
      <c r="J38" s="1"/>
      <c r="K38" s="1"/>
    </row>
    <row r="39" spans="1:16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1" spans="1:10" ht="12.75">
      <c r="A41" s="38" t="str">
        <f>'Market Baseline (no VFD)'!A19</f>
        <v>EF #2a</v>
      </c>
      <c r="J41" s="24" t="str">
        <f>'Market Baseline (no VFD)'!A27</f>
        <v>SF #2 (MUA)</v>
      </c>
    </row>
    <row r="43" spans="1:14" ht="12.75">
      <c r="A43" s="88" t="s">
        <v>12</v>
      </c>
      <c r="B43" s="20">
        <f>'Market Baseline (no VFD)'!C19</f>
        <v>25</v>
      </c>
      <c r="C43" s="8"/>
      <c r="D43" s="40" t="s">
        <v>29</v>
      </c>
      <c r="E43" s="20">
        <v>15</v>
      </c>
      <c r="J43" s="88" t="s">
        <v>12</v>
      </c>
      <c r="K43" s="20">
        <f>'Market Baseline (no VFD)'!C27</f>
        <v>25</v>
      </c>
      <c r="L43" s="8"/>
      <c r="M43" s="40" t="s">
        <v>29</v>
      </c>
      <c r="N43" s="20">
        <v>15</v>
      </c>
    </row>
    <row r="44" spans="1:14" ht="12.75">
      <c r="A44" s="8" t="s">
        <v>1</v>
      </c>
      <c r="B44" s="39">
        <f>'Market Baseline (no VFD)'!C83</f>
        <v>0.924</v>
      </c>
      <c r="C44" s="8"/>
      <c r="D44" s="40" t="s">
        <v>30</v>
      </c>
      <c r="E44" s="20">
        <v>6</v>
      </c>
      <c r="J44" s="8" t="s">
        <v>1</v>
      </c>
      <c r="K44" s="39">
        <f>'Market Baseline (no VFD)'!C93</f>
        <v>0.924</v>
      </c>
      <c r="L44" s="8"/>
      <c r="M44" s="40" t="s">
        <v>30</v>
      </c>
      <c r="N44" s="20">
        <v>6</v>
      </c>
    </row>
    <row r="45" spans="1:14" ht="12.75">
      <c r="A45" s="8" t="s">
        <v>11</v>
      </c>
      <c r="B45" s="39">
        <v>0.97</v>
      </c>
      <c r="C45" s="8"/>
      <c r="D45" s="8" t="s">
        <v>7</v>
      </c>
      <c r="E45" s="20">
        <f>E43*E44</f>
        <v>90</v>
      </c>
      <c r="J45" s="8" t="s">
        <v>11</v>
      </c>
      <c r="K45" s="39">
        <v>0.97</v>
      </c>
      <c r="L45" s="8"/>
      <c r="M45" s="8" t="s">
        <v>7</v>
      </c>
      <c r="N45" s="20">
        <f>N43*N44</f>
        <v>90</v>
      </c>
    </row>
    <row r="46" spans="1:14" ht="12.75">
      <c r="A46" s="8" t="s">
        <v>0</v>
      </c>
      <c r="B46" s="78">
        <f>B43*0.746*0.805/B44</f>
        <v>16.24810606060606</v>
      </c>
      <c r="C46" s="8"/>
      <c r="D46" s="8" t="s">
        <v>8</v>
      </c>
      <c r="E46" s="20">
        <v>50</v>
      </c>
      <c r="J46" s="8" t="s">
        <v>0</v>
      </c>
      <c r="K46" s="78">
        <f>K43*0.746*0.805/K44</f>
        <v>16.24810606060606</v>
      </c>
      <c r="L46" s="8"/>
      <c r="M46" s="8" t="s">
        <v>8</v>
      </c>
      <c r="N46" s="20">
        <v>50</v>
      </c>
    </row>
    <row r="47" spans="1:14" ht="12.75">
      <c r="A47" s="8"/>
      <c r="B47" s="8"/>
      <c r="C47" s="8"/>
      <c r="D47" s="8" t="s">
        <v>6</v>
      </c>
      <c r="E47" s="20">
        <f>E45*E46</f>
        <v>4500</v>
      </c>
      <c r="J47" s="8"/>
      <c r="K47" s="8"/>
      <c r="L47" s="8"/>
      <c r="M47" s="8" t="s">
        <v>6</v>
      </c>
      <c r="N47" s="20">
        <f>N45*N46</f>
        <v>4500</v>
      </c>
    </row>
    <row r="48" spans="1:11" ht="12.75">
      <c r="A48" s="65"/>
      <c r="J48" s="89"/>
      <c r="K48" s="67"/>
    </row>
    <row r="49" spans="1:11" ht="12.75">
      <c r="A49" s="1"/>
      <c r="B49" s="1"/>
      <c r="J49" s="1"/>
      <c r="K49" s="1"/>
    </row>
    <row r="50" spans="1:16" ht="24.75" customHeight="1">
      <c r="A50" s="4" t="s">
        <v>5</v>
      </c>
      <c r="B50" s="4" t="s">
        <v>9</v>
      </c>
      <c r="C50" s="5" t="s">
        <v>3</v>
      </c>
      <c r="D50" s="5" t="s">
        <v>2</v>
      </c>
      <c r="E50" s="5" t="s">
        <v>4</v>
      </c>
      <c r="F50" s="3"/>
      <c r="G50" s="3"/>
      <c r="J50" s="4" t="s">
        <v>5</v>
      </c>
      <c r="K50" s="4" t="s">
        <v>9</v>
      </c>
      <c r="L50" s="5" t="s">
        <v>3</v>
      </c>
      <c r="M50" s="5" t="s">
        <v>2</v>
      </c>
      <c r="N50" s="5" t="s">
        <v>4</v>
      </c>
      <c r="O50" s="3"/>
      <c r="P50" s="3"/>
    </row>
    <row r="51" spans="1:14" ht="12.75">
      <c r="A51" s="6">
        <v>1</v>
      </c>
      <c r="B51" s="7">
        <v>0.1</v>
      </c>
      <c r="C51" s="8">
        <f>B51*$E$47</f>
        <v>450</v>
      </c>
      <c r="D51" s="9">
        <f>B46</f>
        <v>16.24810606060606</v>
      </c>
      <c r="E51" s="10">
        <f>D51*C51</f>
        <v>7311.647727272726</v>
      </c>
      <c r="J51" s="6">
        <v>1</v>
      </c>
      <c r="K51" s="7">
        <v>0.1</v>
      </c>
      <c r="L51" s="8">
        <f>K51*$N$47</f>
        <v>450</v>
      </c>
      <c r="M51" s="9">
        <f>K46</f>
        <v>16.24810606060606</v>
      </c>
      <c r="N51" s="10">
        <f>M51*L51</f>
        <v>7311.647727272726</v>
      </c>
    </row>
    <row r="52" spans="1:14" ht="12.75">
      <c r="A52" s="6">
        <v>0.9</v>
      </c>
      <c r="B52" s="7">
        <v>0</v>
      </c>
      <c r="C52" s="8">
        <f aca="true" t="shared" si="6" ref="C52:C60">B52*$E$47</f>
        <v>0</v>
      </c>
      <c r="D52" s="9">
        <f aca="true" t="shared" si="7" ref="D52:D60">A52^2*$B$46</f>
        <v>13.160965909090908</v>
      </c>
      <c r="E52" s="10">
        <f aca="true" t="shared" si="8" ref="E52:E59">D52*C52</f>
        <v>0</v>
      </c>
      <c r="J52" s="6">
        <v>0.9</v>
      </c>
      <c r="K52" s="7">
        <v>0</v>
      </c>
      <c r="L52" s="8">
        <f aca="true" t="shared" si="9" ref="L52:L60">K52*$N$47</f>
        <v>0</v>
      </c>
      <c r="M52" s="9">
        <f aca="true" t="shared" si="10" ref="M52:M60">J52^2*$K$46</f>
        <v>13.160965909090908</v>
      </c>
      <c r="N52" s="10">
        <f aca="true" t="shared" si="11" ref="N52:N59">M52*L52</f>
        <v>0</v>
      </c>
    </row>
    <row r="53" spans="1:14" ht="12.75">
      <c r="A53" s="6">
        <v>0.8</v>
      </c>
      <c r="B53" s="7">
        <v>0.1</v>
      </c>
      <c r="C53" s="8">
        <f t="shared" si="6"/>
        <v>450</v>
      </c>
      <c r="D53" s="9">
        <f t="shared" si="7"/>
        <v>10.39878787878788</v>
      </c>
      <c r="E53" s="10">
        <f t="shared" si="8"/>
        <v>4679.454545454546</v>
      </c>
      <c r="J53" s="6">
        <v>0.8</v>
      </c>
      <c r="K53" s="7">
        <v>0.1</v>
      </c>
      <c r="L53" s="8">
        <f t="shared" si="9"/>
        <v>450</v>
      </c>
      <c r="M53" s="9">
        <f t="shared" si="10"/>
        <v>10.39878787878788</v>
      </c>
      <c r="N53" s="10">
        <f t="shared" si="11"/>
        <v>4679.454545454546</v>
      </c>
    </row>
    <row r="54" spans="1:14" ht="12.75">
      <c r="A54" s="6">
        <v>0.7</v>
      </c>
      <c r="B54" s="7">
        <v>0</v>
      </c>
      <c r="C54" s="8">
        <f t="shared" si="6"/>
        <v>0</v>
      </c>
      <c r="D54" s="9">
        <f t="shared" si="7"/>
        <v>7.961571969696967</v>
      </c>
      <c r="E54" s="10">
        <f t="shared" si="8"/>
        <v>0</v>
      </c>
      <c r="J54" s="6">
        <v>0.7</v>
      </c>
      <c r="K54" s="7">
        <v>0</v>
      </c>
      <c r="L54" s="8">
        <f t="shared" si="9"/>
        <v>0</v>
      </c>
      <c r="M54" s="9">
        <f t="shared" si="10"/>
        <v>7.961571969696967</v>
      </c>
      <c r="N54" s="10">
        <f t="shared" si="11"/>
        <v>0</v>
      </c>
    </row>
    <row r="55" spans="1:14" ht="12.75">
      <c r="A55" s="6">
        <v>0.6</v>
      </c>
      <c r="B55" s="7">
        <v>0</v>
      </c>
      <c r="C55" s="8">
        <f t="shared" si="6"/>
        <v>0</v>
      </c>
      <c r="D55" s="9">
        <f t="shared" si="7"/>
        <v>5.849318181818181</v>
      </c>
      <c r="E55" s="10">
        <f t="shared" si="8"/>
        <v>0</v>
      </c>
      <c r="J55" s="6">
        <v>0.6</v>
      </c>
      <c r="K55" s="7">
        <v>0</v>
      </c>
      <c r="L55" s="8">
        <f t="shared" si="9"/>
        <v>0</v>
      </c>
      <c r="M55" s="9">
        <f t="shared" si="10"/>
        <v>5.849318181818181</v>
      </c>
      <c r="N55" s="10">
        <f t="shared" si="11"/>
        <v>0</v>
      </c>
    </row>
    <row r="56" spans="1:14" ht="12.75">
      <c r="A56" s="6">
        <v>0.5</v>
      </c>
      <c r="B56" s="7">
        <v>0.4</v>
      </c>
      <c r="C56" s="8">
        <f t="shared" si="6"/>
        <v>1800</v>
      </c>
      <c r="D56" s="9">
        <f t="shared" si="7"/>
        <v>4.062026515151515</v>
      </c>
      <c r="E56" s="10">
        <f t="shared" si="8"/>
        <v>7311.647727272726</v>
      </c>
      <c r="J56" s="6">
        <v>0.5</v>
      </c>
      <c r="K56" s="7">
        <v>0.4</v>
      </c>
      <c r="L56" s="8">
        <f t="shared" si="9"/>
        <v>1800</v>
      </c>
      <c r="M56" s="9">
        <f t="shared" si="10"/>
        <v>4.062026515151515</v>
      </c>
      <c r="N56" s="10">
        <f t="shared" si="11"/>
        <v>7311.647727272726</v>
      </c>
    </row>
    <row r="57" spans="1:15" ht="12.75">
      <c r="A57" s="6">
        <v>0.4</v>
      </c>
      <c r="B57" s="7">
        <v>0</v>
      </c>
      <c r="C57" s="8">
        <f t="shared" si="6"/>
        <v>0</v>
      </c>
      <c r="D57" s="9">
        <f t="shared" si="7"/>
        <v>2.59969696969697</v>
      </c>
      <c r="E57" s="10">
        <f t="shared" si="8"/>
        <v>0</v>
      </c>
      <c r="F57" s="24"/>
      <c r="J57" s="6">
        <v>0.4</v>
      </c>
      <c r="K57" s="7">
        <v>0</v>
      </c>
      <c r="L57" s="8">
        <f t="shared" si="9"/>
        <v>0</v>
      </c>
      <c r="M57" s="9">
        <f t="shared" si="10"/>
        <v>2.59969696969697</v>
      </c>
      <c r="N57" s="10">
        <f t="shared" si="11"/>
        <v>0</v>
      </c>
      <c r="O57" s="24"/>
    </row>
    <row r="58" spans="1:14" ht="12.75">
      <c r="A58" s="6">
        <v>0.3</v>
      </c>
      <c r="B58" s="7">
        <v>0.4</v>
      </c>
      <c r="C58" s="8">
        <f t="shared" si="6"/>
        <v>1800</v>
      </c>
      <c r="D58" s="9">
        <f t="shared" si="7"/>
        <v>1.4623295454545453</v>
      </c>
      <c r="E58" s="10">
        <f t="shared" si="8"/>
        <v>2632.1931818181815</v>
      </c>
      <c r="J58" s="6">
        <v>0.3</v>
      </c>
      <c r="K58" s="7">
        <v>0.4</v>
      </c>
      <c r="L58" s="8">
        <f t="shared" si="9"/>
        <v>1800</v>
      </c>
      <c r="M58" s="9">
        <f t="shared" si="10"/>
        <v>1.4623295454545453</v>
      </c>
      <c r="N58" s="10">
        <f t="shared" si="11"/>
        <v>2632.1931818181815</v>
      </c>
    </row>
    <row r="59" spans="1:14" ht="12.75">
      <c r="A59" s="6">
        <v>0.2</v>
      </c>
      <c r="B59" s="7">
        <v>0</v>
      </c>
      <c r="C59" s="8">
        <f t="shared" si="6"/>
        <v>0</v>
      </c>
      <c r="D59" s="9">
        <f t="shared" si="7"/>
        <v>0.6499242424242425</v>
      </c>
      <c r="E59" s="10">
        <f t="shared" si="8"/>
        <v>0</v>
      </c>
      <c r="J59" s="6">
        <v>0.2</v>
      </c>
      <c r="K59" s="7">
        <v>0</v>
      </c>
      <c r="L59" s="8">
        <f t="shared" si="9"/>
        <v>0</v>
      </c>
      <c r="M59" s="9">
        <f t="shared" si="10"/>
        <v>0.6499242424242425</v>
      </c>
      <c r="N59" s="10">
        <f t="shared" si="11"/>
        <v>0</v>
      </c>
    </row>
    <row r="60" spans="1:14" ht="12.75">
      <c r="A60" s="6">
        <v>0.1</v>
      </c>
      <c r="B60" s="7">
        <v>0</v>
      </c>
      <c r="C60" s="8">
        <f t="shared" si="6"/>
        <v>0</v>
      </c>
      <c r="D60" s="9">
        <f t="shared" si="7"/>
        <v>0.16248106060606063</v>
      </c>
      <c r="E60" s="10">
        <v>0</v>
      </c>
      <c r="J60" s="6">
        <v>0.1</v>
      </c>
      <c r="K60" s="7">
        <v>0</v>
      </c>
      <c r="L60" s="8">
        <f t="shared" si="9"/>
        <v>0</v>
      </c>
      <c r="M60" s="9">
        <f t="shared" si="10"/>
        <v>0.16248106060606063</v>
      </c>
      <c r="N60" s="10">
        <v>0</v>
      </c>
    </row>
    <row r="61" spans="1:16" ht="12.75">
      <c r="A61" s="11" t="s">
        <v>10</v>
      </c>
      <c r="B61" s="11">
        <f>SUM(B51:B60)</f>
        <v>1</v>
      </c>
      <c r="C61" s="12">
        <f>SUM(C51:C60)</f>
        <v>4500</v>
      </c>
      <c r="D61" s="12"/>
      <c r="E61" s="13">
        <f>SUM(E51:E60)</f>
        <v>21934.94318181818</v>
      </c>
      <c r="F61" s="3" t="s">
        <v>20</v>
      </c>
      <c r="G61" s="22">
        <f>E61/E47</f>
        <v>4.874431818181818</v>
      </c>
      <c r="J61" s="11" t="s">
        <v>10</v>
      </c>
      <c r="K61" s="11">
        <f>SUM(K51:K60)</f>
        <v>1</v>
      </c>
      <c r="L61" s="12">
        <f>SUM(L51:L60)</f>
        <v>4500</v>
      </c>
      <c r="M61" s="12"/>
      <c r="N61" s="13">
        <f>SUM(N51:N60)</f>
        <v>21934.94318181818</v>
      </c>
      <c r="O61" s="3" t="s">
        <v>20</v>
      </c>
      <c r="P61" s="22">
        <f>N61/N47</f>
        <v>4.874431818181818</v>
      </c>
    </row>
    <row r="62" spans="1:14" ht="12.75">
      <c r="A62" s="1"/>
      <c r="B62" s="1"/>
      <c r="E62" s="2"/>
      <c r="J62" s="1"/>
      <c r="K62" s="1"/>
      <c r="N62" s="2"/>
    </row>
    <row r="63" spans="1:11" ht="12.75">
      <c r="A63" s="1"/>
      <c r="B63" s="1"/>
      <c r="J63" s="1"/>
      <c r="K63" s="1"/>
    </row>
    <row r="64" spans="1:11" ht="12.75">
      <c r="A64" s="1"/>
      <c r="B64" s="1"/>
      <c r="J64" s="1"/>
      <c r="K64" s="1"/>
    </row>
    <row r="67" ht="12.75">
      <c r="A67" s="38" t="str">
        <f>'Market Baseline (no VFD)'!A20</f>
        <v>EF #2b</v>
      </c>
    </row>
    <row r="68" spans="1:17" s="43" customFormat="1" ht="20.25" customHeight="1">
      <c r="A68"/>
      <c r="B68"/>
      <c r="C68"/>
      <c r="D68"/>
      <c r="E68"/>
      <c r="F68"/>
      <c r="G68"/>
      <c r="H68"/>
      <c r="I68"/>
      <c r="Q68"/>
    </row>
    <row r="69" spans="1:5" ht="12.75">
      <c r="A69" s="8" t="s">
        <v>12</v>
      </c>
      <c r="B69" s="20">
        <f>'Market Baseline (no VFD)'!C20</f>
        <v>25</v>
      </c>
      <c r="C69" s="8"/>
      <c r="D69" s="40" t="s">
        <v>29</v>
      </c>
      <c r="E69" s="20">
        <v>15</v>
      </c>
    </row>
    <row r="70" spans="1:5" ht="12.75">
      <c r="A70" s="8" t="s">
        <v>1</v>
      </c>
      <c r="B70" s="39">
        <f>'Market Baseline (no VFD)'!C84</f>
        <v>0.924</v>
      </c>
      <c r="C70" s="8"/>
      <c r="D70" s="40" t="s">
        <v>30</v>
      </c>
      <c r="E70" s="20">
        <v>6</v>
      </c>
    </row>
    <row r="71" spans="1:5" ht="12.75">
      <c r="A71" s="8" t="s">
        <v>11</v>
      </c>
      <c r="B71" s="39">
        <v>0.97</v>
      </c>
      <c r="C71" s="8"/>
      <c r="D71" s="8" t="s">
        <v>7</v>
      </c>
      <c r="E71" s="20">
        <f>E69*E70</f>
        <v>90</v>
      </c>
    </row>
    <row r="72" spans="1:5" ht="12.75">
      <c r="A72" s="8" t="s">
        <v>0</v>
      </c>
      <c r="B72" s="78">
        <f>B69*0.746*0.805/B70</f>
        <v>16.24810606060606</v>
      </c>
      <c r="C72" s="8"/>
      <c r="D72" s="8" t="s">
        <v>8</v>
      </c>
      <c r="E72" s="20">
        <v>50</v>
      </c>
    </row>
    <row r="73" spans="1:5" ht="12.75">
      <c r="A73" s="8"/>
      <c r="B73" s="8"/>
      <c r="C73" s="8"/>
      <c r="D73" s="8" t="s">
        <v>6</v>
      </c>
      <c r="E73" s="20">
        <f>E71*E72</f>
        <v>4500</v>
      </c>
    </row>
    <row r="75" spans="1:2" ht="12.75">
      <c r="A75" s="1"/>
      <c r="B75" s="1"/>
    </row>
    <row r="76" spans="1:7" ht="12.75">
      <c r="A76" s="4" t="s">
        <v>5</v>
      </c>
      <c r="B76" s="4" t="s">
        <v>9</v>
      </c>
      <c r="C76" s="5" t="s">
        <v>3</v>
      </c>
      <c r="D76" s="5" t="s">
        <v>2</v>
      </c>
      <c r="E76" s="5" t="s">
        <v>4</v>
      </c>
      <c r="F76" s="3"/>
      <c r="G76" s="3"/>
    </row>
    <row r="77" spans="1:5" ht="12.75">
      <c r="A77" s="6">
        <v>1</v>
      </c>
      <c r="B77" s="7">
        <v>0.1</v>
      </c>
      <c r="C77" s="8">
        <f>B77*$E$73</f>
        <v>450</v>
      </c>
      <c r="D77" s="9">
        <f>B72</f>
        <v>16.24810606060606</v>
      </c>
      <c r="E77" s="10">
        <f>D77*C77</f>
        <v>7311.647727272726</v>
      </c>
    </row>
    <row r="78" spans="1:5" ht="12.75">
      <c r="A78" s="6">
        <v>0.9</v>
      </c>
      <c r="B78" s="7">
        <v>0</v>
      </c>
      <c r="C78" s="8">
        <f aca="true" t="shared" si="12" ref="C78:C86">B78*$E$73</f>
        <v>0</v>
      </c>
      <c r="D78" s="9">
        <f aca="true" t="shared" si="13" ref="D78:D86">A78^2*$B$72</f>
        <v>13.160965909090908</v>
      </c>
      <c r="E78" s="10">
        <f aca="true" t="shared" si="14" ref="E78:E85">D78*C78</f>
        <v>0</v>
      </c>
    </row>
    <row r="79" spans="1:5" ht="12.75">
      <c r="A79" s="6">
        <v>0.8</v>
      </c>
      <c r="B79" s="7">
        <v>0.1</v>
      </c>
      <c r="C79" s="8">
        <f t="shared" si="12"/>
        <v>450</v>
      </c>
      <c r="D79" s="9">
        <f t="shared" si="13"/>
        <v>10.39878787878788</v>
      </c>
      <c r="E79" s="10">
        <f t="shared" si="14"/>
        <v>4679.454545454546</v>
      </c>
    </row>
    <row r="80" spans="1:5" ht="12.75">
      <c r="A80" s="6">
        <v>0.7</v>
      </c>
      <c r="B80" s="7">
        <v>0</v>
      </c>
      <c r="C80" s="8">
        <f t="shared" si="12"/>
        <v>0</v>
      </c>
      <c r="D80" s="9">
        <f t="shared" si="13"/>
        <v>7.961571969696967</v>
      </c>
      <c r="E80" s="10">
        <f t="shared" si="14"/>
        <v>0</v>
      </c>
    </row>
    <row r="81" spans="1:5" ht="12.75">
      <c r="A81" s="6">
        <v>0.6</v>
      </c>
      <c r="B81" s="7">
        <v>0</v>
      </c>
      <c r="C81" s="8">
        <f t="shared" si="12"/>
        <v>0</v>
      </c>
      <c r="D81" s="9">
        <f t="shared" si="13"/>
        <v>5.849318181818181</v>
      </c>
      <c r="E81" s="10">
        <f t="shared" si="14"/>
        <v>0</v>
      </c>
    </row>
    <row r="82" spans="1:5" ht="12.75">
      <c r="A82" s="6">
        <v>0.5</v>
      </c>
      <c r="B82" s="7">
        <v>0.4</v>
      </c>
      <c r="C82" s="8">
        <f t="shared" si="12"/>
        <v>1800</v>
      </c>
      <c r="D82" s="9">
        <f t="shared" si="13"/>
        <v>4.062026515151515</v>
      </c>
      <c r="E82" s="10">
        <f t="shared" si="14"/>
        <v>7311.647727272726</v>
      </c>
    </row>
    <row r="83" spans="1:5" ht="12.75">
      <c r="A83" s="6">
        <v>0.4</v>
      </c>
      <c r="B83" s="7">
        <v>0</v>
      </c>
      <c r="C83" s="8">
        <f t="shared" si="12"/>
        <v>0</v>
      </c>
      <c r="D83" s="9">
        <f t="shared" si="13"/>
        <v>2.59969696969697</v>
      </c>
      <c r="E83" s="10">
        <f t="shared" si="14"/>
        <v>0</v>
      </c>
    </row>
    <row r="84" spans="1:5" ht="12.75">
      <c r="A84" s="6">
        <v>0.3</v>
      </c>
      <c r="B84" s="7">
        <v>0.4</v>
      </c>
      <c r="C84" s="8">
        <f t="shared" si="12"/>
        <v>1800</v>
      </c>
      <c r="D84" s="9">
        <f t="shared" si="13"/>
        <v>1.4623295454545453</v>
      </c>
      <c r="E84" s="10">
        <f t="shared" si="14"/>
        <v>2632.1931818181815</v>
      </c>
    </row>
    <row r="85" spans="1:5" ht="12.75">
      <c r="A85" s="6">
        <v>0.2</v>
      </c>
      <c r="B85" s="7">
        <v>0</v>
      </c>
      <c r="C85" s="8">
        <f t="shared" si="12"/>
        <v>0</v>
      </c>
      <c r="D85" s="9">
        <f t="shared" si="13"/>
        <v>0.6499242424242425</v>
      </c>
      <c r="E85" s="10">
        <f t="shared" si="14"/>
        <v>0</v>
      </c>
    </row>
    <row r="86" spans="1:5" ht="12.75">
      <c r="A86" s="6">
        <v>0.1</v>
      </c>
      <c r="B86" s="7">
        <v>0</v>
      </c>
      <c r="C86" s="8">
        <f t="shared" si="12"/>
        <v>0</v>
      </c>
      <c r="D86" s="9">
        <f t="shared" si="13"/>
        <v>0.16248106060606063</v>
      </c>
      <c r="E86" s="10">
        <v>0</v>
      </c>
    </row>
    <row r="87" spans="1:7" ht="12.75">
      <c r="A87" s="11" t="s">
        <v>10</v>
      </c>
      <c r="B87" s="11">
        <f>SUM(B77:B86)</f>
        <v>1</v>
      </c>
      <c r="C87" s="12">
        <f>SUM(C77:C86)</f>
        <v>4500</v>
      </c>
      <c r="D87" s="12"/>
      <c r="E87" s="13">
        <f>SUM(E77:E86)</f>
        <v>21934.94318181818</v>
      </c>
      <c r="F87" s="3" t="s">
        <v>20</v>
      </c>
      <c r="G87" s="22">
        <f>E87/E73</f>
        <v>4.874431818181818</v>
      </c>
    </row>
    <row r="88" spans="1:5" ht="12.75">
      <c r="A88" s="1"/>
      <c r="B88" s="1"/>
      <c r="E88" s="2"/>
    </row>
    <row r="89" spans="1:16" ht="12.75">
      <c r="A89" s="101"/>
      <c r="B89" s="10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1" spans="1:14" ht="12.75">
      <c r="A91" s="102" t="str">
        <f>'Market Baseline (no VFD)'!A21</f>
        <v>EF #3</v>
      </c>
      <c r="B91" s="44"/>
      <c r="C91" s="44"/>
      <c r="D91" s="44"/>
      <c r="E91" s="44"/>
      <c r="F91" s="44"/>
      <c r="G91" s="44"/>
      <c r="H91" s="44"/>
      <c r="I91" s="44"/>
      <c r="J91" s="102" t="str">
        <f>'Market Baseline (no VFD)'!A28</f>
        <v>SF #3 (MUA)</v>
      </c>
      <c r="K91" s="44"/>
      <c r="L91" s="44"/>
      <c r="M91" s="44"/>
      <c r="N91" s="44"/>
    </row>
    <row r="93" spans="1:14" ht="12.75">
      <c r="A93" s="8" t="s">
        <v>12</v>
      </c>
      <c r="B93" s="20">
        <f>'Market Baseline (no VFD)'!C21</f>
        <v>40</v>
      </c>
      <c r="C93" s="8"/>
      <c r="D93" s="40" t="s">
        <v>29</v>
      </c>
      <c r="E93" s="20">
        <v>15</v>
      </c>
      <c r="J93" s="88" t="s">
        <v>12</v>
      </c>
      <c r="K93" s="20">
        <f>'Market Baseline (no VFD)'!C28</f>
        <v>25</v>
      </c>
      <c r="L93" s="8"/>
      <c r="M93" s="40" t="s">
        <v>29</v>
      </c>
      <c r="N93" s="20">
        <v>15</v>
      </c>
    </row>
    <row r="94" spans="1:14" ht="12.75">
      <c r="A94" s="8" t="s">
        <v>1</v>
      </c>
      <c r="B94" s="39">
        <f>'Market Baseline (no VFD)'!C85</f>
        <v>0.93</v>
      </c>
      <c r="C94" s="8"/>
      <c r="D94" s="40" t="s">
        <v>30</v>
      </c>
      <c r="E94" s="20">
        <v>6</v>
      </c>
      <c r="J94" s="8" t="s">
        <v>1</v>
      </c>
      <c r="K94" s="39">
        <f>'Market Baseline (no VFD)'!C94</f>
        <v>0.924</v>
      </c>
      <c r="L94" s="8"/>
      <c r="M94" s="40" t="s">
        <v>30</v>
      </c>
      <c r="N94" s="20">
        <v>6</v>
      </c>
    </row>
    <row r="95" spans="1:14" ht="17.25" customHeight="1">
      <c r="A95" s="8" t="s">
        <v>11</v>
      </c>
      <c r="B95" s="39">
        <v>0.97</v>
      </c>
      <c r="C95" s="8"/>
      <c r="D95" s="8" t="s">
        <v>7</v>
      </c>
      <c r="E95" s="20">
        <f>E93*E94</f>
        <v>90</v>
      </c>
      <c r="J95" s="8" t="s">
        <v>11</v>
      </c>
      <c r="K95" s="39">
        <v>0.97</v>
      </c>
      <c r="L95" s="8"/>
      <c r="M95" s="8" t="s">
        <v>7</v>
      </c>
      <c r="N95" s="20">
        <f>N93*N94</f>
        <v>90</v>
      </c>
    </row>
    <row r="96" spans="1:14" ht="12.75">
      <c r="A96" s="8" t="s">
        <v>0</v>
      </c>
      <c r="B96" s="78">
        <f>B93*0.746*0.805/B94</f>
        <v>25.829247311827956</v>
      </c>
      <c r="C96" s="8"/>
      <c r="D96" s="8" t="s">
        <v>8</v>
      </c>
      <c r="E96" s="20">
        <v>50</v>
      </c>
      <c r="F96" s="44"/>
      <c r="G96" s="44"/>
      <c r="H96" s="44"/>
      <c r="I96" s="44"/>
      <c r="J96" s="8" t="s">
        <v>0</v>
      </c>
      <c r="K96" s="78">
        <f>K93*0.746*0.805/K94</f>
        <v>16.24810606060606</v>
      </c>
      <c r="L96" s="8"/>
      <c r="M96" s="8" t="s">
        <v>8</v>
      </c>
      <c r="N96" s="20">
        <v>50</v>
      </c>
    </row>
    <row r="97" spans="1:14" ht="12.75">
      <c r="A97" s="8"/>
      <c r="B97" s="8"/>
      <c r="C97" s="8"/>
      <c r="D97" s="8" t="s">
        <v>6</v>
      </c>
      <c r="E97" s="20">
        <f>E95*E96</f>
        <v>4500</v>
      </c>
      <c r="J97" s="8"/>
      <c r="K97" s="8"/>
      <c r="L97" s="8"/>
      <c r="M97" s="8" t="s">
        <v>6</v>
      </c>
      <c r="N97" s="20">
        <f>N95*N96</f>
        <v>4500</v>
      </c>
    </row>
    <row r="98" spans="9:10" ht="12.75">
      <c r="I98" s="67"/>
      <c r="J98" s="89"/>
    </row>
    <row r="99" spans="1:11" ht="12.75">
      <c r="A99" s="1"/>
      <c r="B99" s="1"/>
      <c r="J99" s="1"/>
      <c r="K99" s="1"/>
    </row>
    <row r="100" spans="1:17" ht="12.75">
      <c r="A100" s="4" t="s">
        <v>5</v>
      </c>
      <c r="B100" s="4" t="s">
        <v>9</v>
      </c>
      <c r="C100" s="5" t="s">
        <v>3</v>
      </c>
      <c r="D100" s="5" t="s">
        <v>2</v>
      </c>
      <c r="E100" s="5" t="s">
        <v>4</v>
      </c>
      <c r="J100" s="4" t="s">
        <v>5</v>
      </c>
      <c r="K100" s="4" t="s">
        <v>9</v>
      </c>
      <c r="L100" s="5" t="s">
        <v>3</v>
      </c>
      <c r="M100" s="5" t="s">
        <v>2</v>
      </c>
      <c r="N100" s="5" t="s">
        <v>4</v>
      </c>
      <c r="O100" s="3"/>
      <c r="P100" s="3"/>
      <c r="Q100" s="3"/>
    </row>
    <row r="101" spans="1:14" ht="12.75">
      <c r="A101" s="6">
        <v>1</v>
      </c>
      <c r="B101" s="7">
        <v>0.1</v>
      </c>
      <c r="C101" s="8">
        <f>B101*$E$97</f>
        <v>450</v>
      </c>
      <c r="D101" s="9">
        <f>B96</f>
        <v>25.829247311827956</v>
      </c>
      <c r="E101" s="10">
        <f>D101*C101</f>
        <v>11623.16129032258</v>
      </c>
      <c r="J101" s="6">
        <v>1</v>
      </c>
      <c r="K101" s="7">
        <v>0.1</v>
      </c>
      <c r="L101" s="8">
        <f aca="true" t="shared" si="15" ref="L101:L110">K101*$N$97</f>
        <v>450</v>
      </c>
      <c r="M101" s="9">
        <f>K96</f>
        <v>16.24810606060606</v>
      </c>
      <c r="N101" s="10">
        <f>M101*L101</f>
        <v>7311.647727272726</v>
      </c>
    </row>
    <row r="102" spans="1:14" ht="12.75">
      <c r="A102" s="6">
        <v>0.9</v>
      </c>
      <c r="B102" s="7">
        <v>0</v>
      </c>
      <c r="C102" s="8">
        <f aca="true" t="shared" si="16" ref="C102:C110">B102*$E$97</f>
        <v>0</v>
      </c>
      <c r="D102" s="9">
        <f aca="true" t="shared" si="17" ref="D102:D110">A102^2*$B$72</f>
        <v>13.160965909090908</v>
      </c>
      <c r="E102" s="10">
        <f aca="true" t="shared" si="18" ref="E102:E109">D102*C102</f>
        <v>0</v>
      </c>
      <c r="J102" s="6">
        <v>0.9</v>
      </c>
      <c r="K102" s="7">
        <v>0</v>
      </c>
      <c r="L102" s="8">
        <f t="shared" si="15"/>
        <v>0</v>
      </c>
      <c r="M102" s="9">
        <f aca="true" t="shared" si="19" ref="M102:M110">J102^2*$K$96</f>
        <v>13.160965909090908</v>
      </c>
      <c r="N102" s="10">
        <f aca="true" t="shared" si="20" ref="N102:N109">M102*L102</f>
        <v>0</v>
      </c>
    </row>
    <row r="103" spans="1:14" ht="12.75">
      <c r="A103" s="6">
        <v>0.8</v>
      </c>
      <c r="B103" s="7">
        <v>0.1</v>
      </c>
      <c r="C103" s="8">
        <f t="shared" si="16"/>
        <v>450</v>
      </c>
      <c r="D103" s="9">
        <f t="shared" si="17"/>
        <v>10.39878787878788</v>
      </c>
      <c r="E103" s="10">
        <f t="shared" si="18"/>
        <v>4679.454545454546</v>
      </c>
      <c r="J103" s="6">
        <v>0.8</v>
      </c>
      <c r="K103" s="7">
        <v>0.1</v>
      </c>
      <c r="L103" s="8">
        <f t="shared" si="15"/>
        <v>450</v>
      </c>
      <c r="M103" s="9">
        <f t="shared" si="19"/>
        <v>10.39878787878788</v>
      </c>
      <c r="N103" s="10">
        <f t="shared" si="20"/>
        <v>4679.454545454546</v>
      </c>
    </row>
    <row r="104" spans="1:14" ht="12.75">
      <c r="A104" s="6">
        <v>0.7</v>
      </c>
      <c r="B104" s="7">
        <v>0</v>
      </c>
      <c r="C104" s="8">
        <f t="shared" si="16"/>
        <v>0</v>
      </c>
      <c r="D104" s="9">
        <f t="shared" si="17"/>
        <v>7.961571969696967</v>
      </c>
      <c r="E104" s="10">
        <f t="shared" si="18"/>
        <v>0</v>
      </c>
      <c r="J104" s="6">
        <v>0.7</v>
      </c>
      <c r="K104" s="7">
        <v>0</v>
      </c>
      <c r="L104" s="8">
        <f t="shared" si="15"/>
        <v>0</v>
      </c>
      <c r="M104" s="9">
        <f t="shared" si="19"/>
        <v>7.961571969696967</v>
      </c>
      <c r="N104" s="10">
        <f t="shared" si="20"/>
        <v>0</v>
      </c>
    </row>
    <row r="105" spans="1:14" ht="12.75">
      <c r="A105" s="6">
        <v>0.6</v>
      </c>
      <c r="B105" s="7">
        <v>0</v>
      </c>
      <c r="C105" s="8">
        <f t="shared" si="16"/>
        <v>0</v>
      </c>
      <c r="D105" s="9">
        <f t="shared" si="17"/>
        <v>5.849318181818181</v>
      </c>
      <c r="E105" s="10">
        <f t="shared" si="18"/>
        <v>0</v>
      </c>
      <c r="J105" s="6">
        <v>0.6</v>
      </c>
      <c r="K105" s="7">
        <v>0</v>
      </c>
      <c r="L105" s="8">
        <f t="shared" si="15"/>
        <v>0</v>
      </c>
      <c r="M105" s="9">
        <f t="shared" si="19"/>
        <v>5.849318181818181</v>
      </c>
      <c r="N105" s="10">
        <f t="shared" si="20"/>
        <v>0</v>
      </c>
    </row>
    <row r="106" spans="1:14" ht="12.75">
      <c r="A106" s="6">
        <v>0.5</v>
      </c>
      <c r="B106" s="7">
        <v>0.4</v>
      </c>
      <c r="C106" s="8">
        <f t="shared" si="16"/>
        <v>1800</v>
      </c>
      <c r="D106" s="9">
        <f t="shared" si="17"/>
        <v>4.062026515151515</v>
      </c>
      <c r="E106" s="10">
        <f t="shared" si="18"/>
        <v>7311.647727272726</v>
      </c>
      <c r="J106" s="6">
        <v>0.5</v>
      </c>
      <c r="K106" s="7">
        <v>0.4</v>
      </c>
      <c r="L106" s="8">
        <f t="shared" si="15"/>
        <v>1800</v>
      </c>
      <c r="M106" s="9">
        <f t="shared" si="19"/>
        <v>4.062026515151515</v>
      </c>
      <c r="N106" s="10">
        <f t="shared" si="20"/>
        <v>7311.647727272726</v>
      </c>
    </row>
    <row r="107" spans="1:14" ht="12.75">
      <c r="A107" s="6">
        <v>0.4</v>
      </c>
      <c r="B107" s="7">
        <v>0</v>
      </c>
      <c r="C107" s="8">
        <f t="shared" si="16"/>
        <v>0</v>
      </c>
      <c r="D107" s="9">
        <f t="shared" si="17"/>
        <v>2.59969696969697</v>
      </c>
      <c r="E107" s="10">
        <f t="shared" si="18"/>
        <v>0</v>
      </c>
      <c r="J107" s="6">
        <v>0.4</v>
      </c>
      <c r="K107" s="7">
        <v>0</v>
      </c>
      <c r="L107" s="8">
        <f t="shared" si="15"/>
        <v>0</v>
      </c>
      <c r="M107" s="9">
        <f t="shared" si="19"/>
        <v>2.59969696969697</v>
      </c>
      <c r="N107" s="10">
        <f t="shared" si="20"/>
        <v>0</v>
      </c>
    </row>
    <row r="108" spans="1:14" ht="12.75">
      <c r="A108" s="6">
        <v>0.3</v>
      </c>
      <c r="B108" s="7">
        <v>0.4</v>
      </c>
      <c r="C108" s="8">
        <f t="shared" si="16"/>
        <v>1800</v>
      </c>
      <c r="D108" s="9">
        <f t="shared" si="17"/>
        <v>1.4623295454545453</v>
      </c>
      <c r="E108" s="10">
        <f t="shared" si="18"/>
        <v>2632.1931818181815</v>
      </c>
      <c r="J108" s="6">
        <v>0.3</v>
      </c>
      <c r="K108" s="7">
        <v>0.4</v>
      </c>
      <c r="L108" s="8">
        <f t="shared" si="15"/>
        <v>1800</v>
      </c>
      <c r="M108" s="9">
        <f t="shared" si="19"/>
        <v>1.4623295454545453</v>
      </c>
      <c r="N108" s="10">
        <f t="shared" si="20"/>
        <v>2632.1931818181815</v>
      </c>
    </row>
    <row r="109" spans="1:14" ht="12.75">
      <c r="A109" s="6">
        <v>0.2</v>
      </c>
      <c r="B109" s="7">
        <v>0</v>
      </c>
      <c r="C109" s="8">
        <f t="shared" si="16"/>
        <v>0</v>
      </c>
      <c r="D109" s="9">
        <f t="shared" si="17"/>
        <v>0.6499242424242425</v>
      </c>
      <c r="E109" s="10">
        <f t="shared" si="18"/>
        <v>0</v>
      </c>
      <c r="J109" s="6">
        <v>0.2</v>
      </c>
      <c r="K109" s="7">
        <v>0</v>
      </c>
      <c r="L109" s="8">
        <f t="shared" si="15"/>
        <v>0</v>
      </c>
      <c r="M109" s="9">
        <f t="shared" si="19"/>
        <v>0.6499242424242425</v>
      </c>
      <c r="N109" s="10">
        <f t="shared" si="20"/>
        <v>0</v>
      </c>
    </row>
    <row r="110" spans="1:14" ht="12.75">
      <c r="A110" s="6">
        <v>0.1</v>
      </c>
      <c r="B110" s="7">
        <v>0</v>
      </c>
      <c r="C110" s="8">
        <f t="shared" si="16"/>
        <v>0</v>
      </c>
      <c r="D110" s="9">
        <f t="shared" si="17"/>
        <v>0.16248106060606063</v>
      </c>
      <c r="E110" s="10">
        <v>0</v>
      </c>
      <c r="J110" s="6">
        <v>0.1</v>
      </c>
      <c r="K110" s="7">
        <v>0</v>
      </c>
      <c r="L110" s="8">
        <f t="shared" si="15"/>
        <v>0</v>
      </c>
      <c r="M110" s="9">
        <f t="shared" si="19"/>
        <v>0.16248106060606063</v>
      </c>
      <c r="N110" s="10">
        <v>0</v>
      </c>
    </row>
    <row r="111" spans="1:16" ht="12.75">
      <c r="A111" s="11" t="s">
        <v>10</v>
      </c>
      <c r="B111" s="11">
        <f>SUM(B101:B110)</f>
        <v>1</v>
      </c>
      <c r="C111" s="12">
        <f>SUM(C101:C110)</f>
        <v>4500</v>
      </c>
      <c r="D111" s="12"/>
      <c r="E111" s="13">
        <f>SUM(E101:E110)</f>
        <v>26246.456744868032</v>
      </c>
      <c r="F111" s="3" t="s">
        <v>20</v>
      </c>
      <c r="G111" s="22">
        <f>E111/E97</f>
        <v>5.832545943304007</v>
      </c>
      <c r="J111" s="11" t="s">
        <v>10</v>
      </c>
      <c r="K111" s="11">
        <f>SUM(K101:K110)</f>
        <v>1</v>
      </c>
      <c r="L111" s="12">
        <f>SUM(L101:L110)</f>
        <v>4500</v>
      </c>
      <c r="M111" s="12"/>
      <c r="N111" s="13">
        <f>SUM(N101:N110)</f>
        <v>21934.94318181818</v>
      </c>
      <c r="O111" s="3" t="s">
        <v>20</v>
      </c>
      <c r="P111" s="22">
        <f>N111/N97</f>
        <v>4.874431818181818</v>
      </c>
    </row>
    <row r="112" spans="10:14" ht="12.75">
      <c r="J112" s="1"/>
      <c r="K112" s="1"/>
      <c r="N112" s="2"/>
    </row>
    <row r="113" spans="10:11" ht="12.75">
      <c r="J113" s="1"/>
      <c r="K113" s="1"/>
    </row>
    <row r="114" spans="1:16" ht="12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1"/>
      <c r="K114" s="101"/>
      <c r="L114" s="100"/>
      <c r="M114" s="100"/>
      <c r="N114" s="100"/>
      <c r="O114" s="100"/>
      <c r="P114" s="100"/>
    </row>
    <row r="116" spans="1:10" ht="12.75">
      <c r="A116" s="38" t="str">
        <f>'Market Baseline (no VFD)'!A22</f>
        <v>EF #4</v>
      </c>
      <c r="J116" s="77" t="str">
        <f>'Market Baseline (no VFD)'!A29</f>
        <v>SF #4 (MUA)</v>
      </c>
    </row>
    <row r="118" spans="1:14" ht="12.75">
      <c r="A118" s="8" t="s">
        <v>12</v>
      </c>
      <c r="B118" s="20">
        <f>'Market Baseline (no VFD)'!C22</f>
        <v>25</v>
      </c>
      <c r="C118" s="8"/>
      <c r="D118" s="40" t="s">
        <v>29</v>
      </c>
      <c r="E118" s="20">
        <v>15</v>
      </c>
      <c r="J118" s="88" t="s">
        <v>12</v>
      </c>
      <c r="K118" s="20">
        <f>'Market Baseline (no VFD)'!C29</f>
        <v>25</v>
      </c>
      <c r="L118" s="8"/>
      <c r="M118" s="40" t="s">
        <v>29</v>
      </c>
      <c r="N118" s="20">
        <v>15</v>
      </c>
    </row>
    <row r="119" spans="1:14" ht="12.75">
      <c r="A119" s="8" t="s">
        <v>1</v>
      </c>
      <c r="B119" s="39">
        <f>'Market Baseline (no VFD)'!C86</f>
        <v>0.924</v>
      </c>
      <c r="C119" s="8"/>
      <c r="D119" s="40" t="s">
        <v>30</v>
      </c>
      <c r="E119" s="20">
        <v>6</v>
      </c>
      <c r="J119" s="8" t="s">
        <v>1</v>
      </c>
      <c r="K119" s="39">
        <f>'Market Baseline (no VFD)'!C95</f>
        <v>0.924</v>
      </c>
      <c r="L119" s="8"/>
      <c r="M119" s="40" t="s">
        <v>30</v>
      </c>
      <c r="N119" s="20">
        <v>6</v>
      </c>
    </row>
    <row r="120" spans="1:14" ht="12.75">
      <c r="A120" s="8" t="s">
        <v>11</v>
      </c>
      <c r="B120" s="39">
        <v>0.97</v>
      </c>
      <c r="C120" s="8"/>
      <c r="D120" s="8" t="s">
        <v>7</v>
      </c>
      <c r="E120" s="20">
        <f>E118*E119</f>
        <v>90</v>
      </c>
      <c r="J120" s="8" t="s">
        <v>11</v>
      </c>
      <c r="K120" s="39">
        <v>0.97</v>
      </c>
      <c r="L120" s="8"/>
      <c r="M120" s="8" t="s">
        <v>7</v>
      </c>
      <c r="N120" s="20">
        <f>N118*N119</f>
        <v>90</v>
      </c>
    </row>
    <row r="121" spans="1:14" ht="12.75">
      <c r="A121" s="8" t="s">
        <v>0</v>
      </c>
      <c r="B121" s="78">
        <f>B118*0.746*0.805/B119</f>
        <v>16.24810606060606</v>
      </c>
      <c r="C121" s="8"/>
      <c r="D121" s="8" t="s">
        <v>8</v>
      </c>
      <c r="E121" s="20">
        <v>50</v>
      </c>
      <c r="J121" s="8" t="s">
        <v>0</v>
      </c>
      <c r="K121" s="78">
        <f>K118*0.746*0.805/K119</f>
        <v>16.24810606060606</v>
      </c>
      <c r="L121" s="8"/>
      <c r="M121" s="8" t="s">
        <v>8</v>
      </c>
      <c r="N121" s="20">
        <v>50</v>
      </c>
    </row>
    <row r="122" spans="1:14" ht="12.75">
      <c r="A122" s="8"/>
      <c r="B122" s="8"/>
      <c r="C122" s="8"/>
      <c r="D122" s="8" t="s">
        <v>6</v>
      </c>
      <c r="E122" s="20">
        <f>E120*E121</f>
        <v>4500</v>
      </c>
      <c r="J122" s="8"/>
      <c r="K122" s="8"/>
      <c r="L122" s="8"/>
      <c r="M122" s="8" t="s">
        <v>6</v>
      </c>
      <c r="N122" s="20">
        <f>N120*N121</f>
        <v>4500</v>
      </c>
    </row>
    <row r="123" spans="9:11" ht="12.75">
      <c r="I123" s="67"/>
      <c r="J123" s="89"/>
      <c r="K123" s="67"/>
    </row>
    <row r="124" spans="1:11" ht="12.75">
      <c r="A124" s="1"/>
      <c r="B124" s="1"/>
      <c r="J124" s="1"/>
      <c r="K124" s="1"/>
    </row>
    <row r="125" spans="1:16" ht="12.75">
      <c r="A125" s="4" t="s">
        <v>5</v>
      </c>
      <c r="B125" s="4" t="s">
        <v>9</v>
      </c>
      <c r="C125" s="5" t="s">
        <v>3</v>
      </c>
      <c r="D125" s="5" t="s">
        <v>2</v>
      </c>
      <c r="E125" s="5" t="s">
        <v>4</v>
      </c>
      <c r="J125" s="4" t="s">
        <v>5</v>
      </c>
      <c r="K125" s="4" t="s">
        <v>9</v>
      </c>
      <c r="L125" s="5" t="s">
        <v>3</v>
      </c>
      <c r="M125" s="5" t="s">
        <v>2</v>
      </c>
      <c r="N125" s="5" t="s">
        <v>4</v>
      </c>
      <c r="P125" s="3"/>
    </row>
    <row r="126" spans="1:14" ht="12.75">
      <c r="A126" s="6">
        <v>1</v>
      </c>
      <c r="B126" s="7">
        <v>0.1</v>
      </c>
      <c r="C126" s="8">
        <f>B126*$E$122</f>
        <v>450</v>
      </c>
      <c r="D126" s="9">
        <f>B121</f>
        <v>16.24810606060606</v>
      </c>
      <c r="E126" s="10">
        <f>D126*C126</f>
        <v>7311.647727272726</v>
      </c>
      <c r="J126" s="6">
        <v>1</v>
      </c>
      <c r="K126" s="7">
        <v>0.1</v>
      </c>
      <c r="L126" s="8">
        <f aca="true" t="shared" si="21" ref="L126:L135">K126*$N$122</f>
        <v>450</v>
      </c>
      <c r="M126" s="9">
        <f>K121</f>
        <v>16.24810606060606</v>
      </c>
      <c r="N126" s="10">
        <f aca="true" t="shared" si="22" ref="N126:N134">M126*L126</f>
        <v>7311.647727272726</v>
      </c>
    </row>
    <row r="127" spans="1:14" ht="12.75">
      <c r="A127" s="6">
        <v>0.9</v>
      </c>
      <c r="B127" s="7">
        <v>0</v>
      </c>
      <c r="C127" s="8">
        <f aca="true" t="shared" si="23" ref="C127:C135">B127*$E$122</f>
        <v>0</v>
      </c>
      <c r="D127" s="9">
        <f>A127^2*$B$121</f>
        <v>13.160965909090908</v>
      </c>
      <c r="E127" s="10">
        <f aca="true" t="shared" si="24" ref="E127:E134">D127*C127</f>
        <v>0</v>
      </c>
      <c r="J127" s="6">
        <v>0.9</v>
      </c>
      <c r="K127" s="7">
        <v>0</v>
      </c>
      <c r="L127" s="8">
        <f t="shared" si="21"/>
        <v>0</v>
      </c>
      <c r="M127" s="9">
        <f aca="true" t="shared" si="25" ref="M127:M135">J127^2*$K$121</f>
        <v>13.160965909090908</v>
      </c>
      <c r="N127" s="10">
        <f t="shared" si="22"/>
        <v>0</v>
      </c>
    </row>
    <row r="128" spans="1:14" ht="12.75">
      <c r="A128" s="6">
        <v>0.8</v>
      </c>
      <c r="B128" s="7">
        <v>0.1</v>
      </c>
      <c r="C128" s="8">
        <f t="shared" si="23"/>
        <v>450</v>
      </c>
      <c r="D128" s="9">
        <f>A128^2*$B$121</f>
        <v>10.39878787878788</v>
      </c>
      <c r="E128" s="10">
        <f t="shared" si="24"/>
        <v>4679.454545454546</v>
      </c>
      <c r="J128" s="6">
        <v>0.8</v>
      </c>
      <c r="K128" s="7">
        <v>0.1</v>
      </c>
      <c r="L128" s="8">
        <f t="shared" si="21"/>
        <v>450</v>
      </c>
      <c r="M128" s="9">
        <f t="shared" si="25"/>
        <v>10.39878787878788</v>
      </c>
      <c r="N128" s="10">
        <f t="shared" si="22"/>
        <v>4679.454545454546</v>
      </c>
    </row>
    <row r="129" spans="1:14" ht="12.75">
      <c r="A129" s="6">
        <v>0.7</v>
      </c>
      <c r="B129" s="7">
        <v>0</v>
      </c>
      <c r="C129" s="8">
        <f t="shared" si="23"/>
        <v>0</v>
      </c>
      <c r="D129" s="9">
        <f>A129^2*$B$121</f>
        <v>7.961571969696967</v>
      </c>
      <c r="E129" s="10">
        <f t="shared" si="24"/>
        <v>0</v>
      </c>
      <c r="J129" s="6">
        <v>0.7</v>
      </c>
      <c r="K129" s="7">
        <v>0</v>
      </c>
      <c r="L129" s="8">
        <f t="shared" si="21"/>
        <v>0</v>
      </c>
      <c r="M129" s="9">
        <f t="shared" si="25"/>
        <v>7.961571969696967</v>
      </c>
      <c r="N129" s="10">
        <f t="shared" si="22"/>
        <v>0</v>
      </c>
    </row>
    <row r="130" spans="1:14" ht="12.75">
      <c r="A130" s="6">
        <v>0.6</v>
      </c>
      <c r="B130" s="7">
        <v>0</v>
      </c>
      <c r="C130" s="8">
        <f t="shared" si="23"/>
        <v>0</v>
      </c>
      <c r="D130" s="9">
        <f>A130^2*$B$121</f>
        <v>5.849318181818181</v>
      </c>
      <c r="E130" s="10">
        <f t="shared" si="24"/>
        <v>0</v>
      </c>
      <c r="J130" s="6">
        <v>0.6</v>
      </c>
      <c r="K130" s="7">
        <v>0</v>
      </c>
      <c r="L130" s="8">
        <f t="shared" si="21"/>
        <v>0</v>
      </c>
      <c r="M130" s="9">
        <f t="shared" si="25"/>
        <v>5.849318181818181</v>
      </c>
      <c r="N130" s="10">
        <f t="shared" si="22"/>
        <v>0</v>
      </c>
    </row>
    <row r="131" spans="1:14" ht="12.75">
      <c r="A131" s="6">
        <v>0.5</v>
      </c>
      <c r="B131" s="7">
        <v>0.4</v>
      </c>
      <c r="C131" s="8">
        <f t="shared" si="23"/>
        <v>1800</v>
      </c>
      <c r="D131" s="9">
        <f>A131^2*$B$121</f>
        <v>4.062026515151515</v>
      </c>
      <c r="E131" s="10">
        <f t="shared" si="24"/>
        <v>7311.647727272726</v>
      </c>
      <c r="J131" s="6">
        <v>0.5</v>
      </c>
      <c r="K131" s="7">
        <v>0.4</v>
      </c>
      <c r="L131" s="8">
        <f t="shared" si="21"/>
        <v>1800</v>
      </c>
      <c r="M131" s="9">
        <f t="shared" si="25"/>
        <v>4.062026515151515</v>
      </c>
      <c r="N131" s="10">
        <f t="shared" si="22"/>
        <v>7311.647727272726</v>
      </c>
    </row>
    <row r="132" spans="1:14" ht="12.75">
      <c r="A132" s="6">
        <v>0.4</v>
      </c>
      <c r="B132" s="7">
        <v>0</v>
      </c>
      <c r="C132" s="8">
        <f t="shared" si="23"/>
        <v>0</v>
      </c>
      <c r="D132" s="9">
        <f>A132^2*$B$121</f>
        <v>2.59969696969697</v>
      </c>
      <c r="E132" s="10">
        <f t="shared" si="24"/>
        <v>0</v>
      </c>
      <c r="J132" s="6">
        <v>0.4</v>
      </c>
      <c r="K132" s="7">
        <v>0</v>
      </c>
      <c r="L132" s="8">
        <f t="shared" si="21"/>
        <v>0</v>
      </c>
      <c r="M132" s="9">
        <f t="shared" si="25"/>
        <v>2.59969696969697</v>
      </c>
      <c r="N132" s="10">
        <f t="shared" si="22"/>
        <v>0</v>
      </c>
    </row>
    <row r="133" spans="1:14" ht="12.75">
      <c r="A133" s="6">
        <v>0.3</v>
      </c>
      <c r="B133" s="7">
        <v>0.4</v>
      </c>
      <c r="C133" s="8">
        <f t="shared" si="23"/>
        <v>1800</v>
      </c>
      <c r="D133" s="9">
        <f>A133^2*$B$121</f>
        <v>1.4623295454545453</v>
      </c>
      <c r="E133" s="10">
        <f t="shared" si="24"/>
        <v>2632.1931818181815</v>
      </c>
      <c r="J133" s="6">
        <v>0.3</v>
      </c>
      <c r="K133" s="7">
        <v>0.4</v>
      </c>
      <c r="L133" s="8">
        <f t="shared" si="21"/>
        <v>1800</v>
      </c>
      <c r="M133" s="9">
        <f t="shared" si="25"/>
        <v>1.4623295454545453</v>
      </c>
      <c r="N133" s="10">
        <f t="shared" si="22"/>
        <v>2632.1931818181815</v>
      </c>
    </row>
    <row r="134" spans="1:14" ht="12.75">
      <c r="A134" s="6">
        <v>0.2</v>
      </c>
      <c r="B134" s="7">
        <v>0</v>
      </c>
      <c r="C134" s="8">
        <f t="shared" si="23"/>
        <v>0</v>
      </c>
      <c r="D134" s="9">
        <f>A134^2*$B$121</f>
        <v>0.6499242424242425</v>
      </c>
      <c r="E134" s="10">
        <f t="shared" si="24"/>
        <v>0</v>
      </c>
      <c r="J134" s="6">
        <v>0.2</v>
      </c>
      <c r="K134" s="7">
        <v>0</v>
      </c>
      <c r="L134" s="8">
        <f t="shared" si="21"/>
        <v>0</v>
      </c>
      <c r="M134" s="9">
        <f t="shared" si="25"/>
        <v>0.6499242424242425</v>
      </c>
      <c r="N134" s="10">
        <f t="shared" si="22"/>
        <v>0</v>
      </c>
    </row>
    <row r="135" spans="1:14" ht="12.75">
      <c r="A135" s="6">
        <v>0.1</v>
      </c>
      <c r="B135" s="7">
        <v>0</v>
      </c>
      <c r="C135" s="8">
        <f t="shared" si="23"/>
        <v>0</v>
      </c>
      <c r="D135" s="9">
        <f>A135^2*$B$121</f>
        <v>0.16248106060606063</v>
      </c>
      <c r="E135" s="10">
        <v>0</v>
      </c>
      <c r="J135" s="6">
        <v>0.1</v>
      </c>
      <c r="K135" s="7">
        <v>0</v>
      </c>
      <c r="L135" s="8">
        <f t="shared" si="21"/>
        <v>0</v>
      </c>
      <c r="M135" s="9">
        <f t="shared" si="25"/>
        <v>0.16248106060606063</v>
      </c>
      <c r="N135" s="10">
        <v>0</v>
      </c>
    </row>
    <row r="136" spans="1:16" ht="12.75">
      <c r="A136" s="11" t="s">
        <v>10</v>
      </c>
      <c r="B136" s="11">
        <f>SUM(B126:B135)</f>
        <v>1</v>
      </c>
      <c r="C136" s="12">
        <f>SUM(C126:C135)</f>
        <v>4500</v>
      </c>
      <c r="D136" s="12"/>
      <c r="E136" s="13">
        <f>SUM(E126:E135)</f>
        <v>21934.94318181818</v>
      </c>
      <c r="F136" s="3" t="s">
        <v>20</v>
      </c>
      <c r="G136" s="22">
        <f>E136/E122</f>
        <v>4.874431818181818</v>
      </c>
      <c r="J136" s="11" t="s">
        <v>10</v>
      </c>
      <c r="K136" s="11">
        <f>SUM(K126:K135)</f>
        <v>1</v>
      </c>
      <c r="L136" s="12">
        <f>SUM(L126:L135)</f>
        <v>4500</v>
      </c>
      <c r="M136" s="12"/>
      <c r="N136" s="13">
        <f>SUM(N126:N135)</f>
        <v>21934.94318181818</v>
      </c>
      <c r="O136" s="3" t="s">
        <v>20</v>
      </c>
      <c r="P136" s="22">
        <f>N136/N122</f>
        <v>4.874431818181818</v>
      </c>
    </row>
    <row r="140" ht="12.75">
      <c r="A140" s="38" t="str">
        <f>'Market Baseline (no VFD)'!A24</f>
        <v>EF #6</v>
      </c>
    </row>
    <row r="142" spans="1:5" ht="12.75">
      <c r="A142" s="8" t="s">
        <v>12</v>
      </c>
      <c r="B142" s="20">
        <f>'Market Baseline (no VFD)'!C24</f>
        <v>10</v>
      </c>
      <c r="C142" s="8"/>
      <c r="D142" s="40" t="s">
        <v>29</v>
      </c>
      <c r="E142" s="20">
        <v>15</v>
      </c>
    </row>
    <row r="143" spans="1:5" ht="12.75">
      <c r="A143" s="8" t="s">
        <v>1</v>
      </c>
      <c r="B143" s="39">
        <f>'Market Baseline (no VFD)'!C88</f>
        <v>0.895</v>
      </c>
      <c r="C143" s="8"/>
      <c r="D143" s="40" t="s">
        <v>30</v>
      </c>
      <c r="E143" s="20">
        <v>6</v>
      </c>
    </row>
    <row r="144" spans="1:5" ht="12.75">
      <c r="A144" s="8" t="s">
        <v>11</v>
      </c>
      <c r="B144" s="39">
        <v>0.97</v>
      </c>
      <c r="C144" s="8"/>
      <c r="D144" s="8" t="s">
        <v>7</v>
      </c>
      <c r="E144" s="20">
        <f>E142*E143</f>
        <v>90</v>
      </c>
    </row>
    <row r="145" spans="1:5" ht="12.75">
      <c r="A145" s="8" t="s">
        <v>0</v>
      </c>
      <c r="B145" s="78">
        <f>B142*0.746*0.805/B143</f>
        <v>6.709832402234637</v>
      </c>
      <c r="C145" s="8"/>
      <c r="D145" s="8" t="s">
        <v>8</v>
      </c>
      <c r="E145" s="20">
        <v>50</v>
      </c>
    </row>
    <row r="146" spans="1:5" ht="12.75">
      <c r="A146" s="8"/>
      <c r="B146" s="8"/>
      <c r="C146" s="8"/>
      <c r="D146" s="8" t="s">
        <v>6</v>
      </c>
      <c r="E146" s="20">
        <f>E144*E145</f>
        <v>4500</v>
      </c>
    </row>
    <row r="148" spans="1:2" ht="12.75">
      <c r="A148" s="1"/>
      <c r="B148" s="1"/>
    </row>
    <row r="149" spans="1:5" ht="12.75">
      <c r="A149" s="4" t="s">
        <v>5</v>
      </c>
      <c r="B149" s="4" t="s">
        <v>9</v>
      </c>
      <c r="C149" s="5" t="s">
        <v>3</v>
      </c>
      <c r="D149" s="5" t="s">
        <v>2</v>
      </c>
      <c r="E149" s="5" t="s">
        <v>4</v>
      </c>
    </row>
    <row r="150" spans="1:5" ht="12.75">
      <c r="A150" s="6">
        <v>1</v>
      </c>
      <c r="B150" s="7">
        <v>0.1</v>
      </c>
      <c r="C150" s="8">
        <f aca="true" t="shared" si="26" ref="C150:C159">B150*$E$146</f>
        <v>450</v>
      </c>
      <c r="D150" s="9">
        <f>B145</f>
        <v>6.709832402234637</v>
      </c>
      <c r="E150" s="10">
        <f>D150*C150</f>
        <v>3019.424581005587</v>
      </c>
    </row>
    <row r="151" spans="1:5" ht="12.75">
      <c r="A151" s="6">
        <v>0.9</v>
      </c>
      <c r="B151" s="7">
        <v>0</v>
      </c>
      <c r="C151" s="8">
        <f t="shared" si="26"/>
        <v>0</v>
      </c>
      <c r="D151" s="9">
        <f>A151^2*$B$145</f>
        <v>5.434964245810057</v>
      </c>
      <c r="E151" s="10">
        <f aca="true" t="shared" si="27" ref="E151:E158">D151*C151</f>
        <v>0</v>
      </c>
    </row>
    <row r="152" spans="1:5" ht="12.75">
      <c r="A152" s="6">
        <v>0.8</v>
      </c>
      <c r="B152" s="7">
        <v>0.1</v>
      </c>
      <c r="C152" s="8">
        <f t="shared" si="26"/>
        <v>450</v>
      </c>
      <c r="D152" s="9">
        <f>A152^2*$B$145</f>
        <v>4.294292737430169</v>
      </c>
      <c r="E152" s="10">
        <f t="shared" si="27"/>
        <v>1932.431731843576</v>
      </c>
    </row>
    <row r="153" spans="1:5" ht="12.75">
      <c r="A153" s="6">
        <v>0.7</v>
      </c>
      <c r="B153" s="7">
        <v>0</v>
      </c>
      <c r="C153" s="8">
        <f t="shared" si="26"/>
        <v>0</v>
      </c>
      <c r="D153" s="9">
        <f>A153^2*$B$145</f>
        <v>3.2878178770949718</v>
      </c>
      <c r="E153" s="10">
        <f t="shared" si="27"/>
        <v>0</v>
      </c>
    </row>
    <row r="154" spans="1:5" ht="12.75">
      <c r="A154" s="6">
        <v>0.6</v>
      </c>
      <c r="B154" s="7">
        <v>0</v>
      </c>
      <c r="C154" s="8">
        <f t="shared" si="26"/>
        <v>0</v>
      </c>
      <c r="D154" s="9">
        <f>A154^2*$B$145</f>
        <v>2.415539664804469</v>
      </c>
      <c r="E154" s="10">
        <f t="shared" si="27"/>
        <v>0</v>
      </c>
    </row>
    <row r="155" spans="1:5" ht="12.75">
      <c r="A155" s="6">
        <v>0.5</v>
      </c>
      <c r="B155" s="7">
        <v>0.4</v>
      </c>
      <c r="C155" s="8">
        <f t="shared" si="26"/>
        <v>1800</v>
      </c>
      <c r="D155" s="9">
        <f>A155^2*$B$145</f>
        <v>1.6774581005586593</v>
      </c>
      <c r="E155" s="10">
        <f t="shared" si="27"/>
        <v>3019.424581005587</v>
      </c>
    </row>
    <row r="156" spans="1:5" ht="12.75">
      <c r="A156" s="6">
        <v>0.4</v>
      </c>
      <c r="B156" s="7">
        <v>0</v>
      </c>
      <c r="C156" s="8">
        <f t="shared" si="26"/>
        <v>0</v>
      </c>
      <c r="D156" s="9">
        <f>A156^2*$B$145</f>
        <v>1.0735731843575422</v>
      </c>
      <c r="E156" s="10">
        <f t="shared" si="27"/>
        <v>0</v>
      </c>
    </row>
    <row r="157" spans="1:5" ht="12.75">
      <c r="A157" s="6">
        <v>0.3</v>
      </c>
      <c r="B157" s="7">
        <v>0.4</v>
      </c>
      <c r="C157" s="8">
        <f t="shared" si="26"/>
        <v>1800</v>
      </c>
      <c r="D157" s="9">
        <f>A157^2*$B$145</f>
        <v>0.6038849162011173</v>
      </c>
      <c r="E157" s="10">
        <f t="shared" si="27"/>
        <v>1086.992849162011</v>
      </c>
    </row>
    <row r="158" spans="1:5" ht="12.75">
      <c r="A158" s="6">
        <v>0.2</v>
      </c>
      <c r="B158" s="7">
        <v>0</v>
      </c>
      <c r="C158" s="8">
        <f t="shared" si="26"/>
        <v>0</v>
      </c>
      <c r="D158" s="9">
        <f>A158^2*$B$145</f>
        <v>0.26839329608938556</v>
      </c>
      <c r="E158" s="10">
        <f t="shared" si="27"/>
        <v>0</v>
      </c>
    </row>
    <row r="159" spans="1:5" ht="12.75">
      <c r="A159" s="6">
        <v>0.1</v>
      </c>
      <c r="B159" s="7">
        <v>0</v>
      </c>
      <c r="C159" s="8">
        <f t="shared" si="26"/>
        <v>0</v>
      </c>
      <c r="D159" s="9">
        <f>A159^2*$B$145</f>
        <v>0.06709832402234639</v>
      </c>
      <c r="E159" s="10">
        <v>0</v>
      </c>
    </row>
    <row r="160" spans="1:7" ht="12.75">
      <c r="A160" s="11" t="s">
        <v>10</v>
      </c>
      <c r="B160" s="11">
        <f>SUM(B150:B159)</f>
        <v>1</v>
      </c>
      <c r="C160" s="12">
        <f>SUM(C150:C159)</f>
        <v>4500</v>
      </c>
      <c r="D160" s="12"/>
      <c r="E160" s="13">
        <f>SUM(E150:E159)</f>
        <v>9058.27374301676</v>
      </c>
      <c r="F160" s="3" t="s">
        <v>20</v>
      </c>
      <c r="G160" s="22">
        <f>E160/E146</f>
        <v>2.0129497206703912</v>
      </c>
    </row>
    <row r="164" ht="12.75">
      <c r="A164" s="38" t="str">
        <f>'Market Baseline (no VFD)'!A25</f>
        <v>EF #7</v>
      </c>
    </row>
    <row r="166" spans="1:5" ht="12.75">
      <c r="A166" s="8" t="s">
        <v>12</v>
      </c>
      <c r="B166" s="20">
        <f>'Market Baseline (no VFD)'!C25</f>
        <v>5</v>
      </c>
      <c r="C166" s="8"/>
      <c r="D166" s="40" t="s">
        <v>29</v>
      </c>
      <c r="E166" s="20">
        <v>15</v>
      </c>
    </row>
    <row r="167" spans="1:5" ht="12.75">
      <c r="A167" s="8" t="s">
        <v>1</v>
      </c>
      <c r="B167" s="39">
        <f>'Market Baseline (no VFD)'!C89</f>
        <v>0.875</v>
      </c>
      <c r="C167" s="8"/>
      <c r="D167" s="40" t="s">
        <v>30</v>
      </c>
      <c r="E167" s="20">
        <v>6</v>
      </c>
    </row>
    <row r="168" spans="1:5" ht="12.75">
      <c r="A168" s="8" t="s">
        <v>11</v>
      </c>
      <c r="B168" s="90" t="s">
        <v>61</v>
      </c>
      <c r="C168" s="8"/>
      <c r="D168" s="8" t="s">
        <v>7</v>
      </c>
      <c r="E168" s="20">
        <f>E166*E167</f>
        <v>90</v>
      </c>
    </row>
    <row r="169" spans="1:5" ht="12.75">
      <c r="A169" s="8" t="s">
        <v>0</v>
      </c>
      <c r="B169" s="78">
        <f>B166*0.746*0.805/B167</f>
        <v>3.4316</v>
      </c>
      <c r="C169" s="8"/>
      <c r="D169" s="8" t="s">
        <v>8</v>
      </c>
      <c r="E169" s="20">
        <v>50</v>
      </c>
    </row>
    <row r="170" spans="1:5" ht="12.75">
      <c r="A170" s="8"/>
      <c r="B170" s="8"/>
      <c r="C170" s="8"/>
      <c r="D170" s="8" t="s">
        <v>6</v>
      </c>
      <c r="E170" s="20">
        <f>E168*E169</f>
        <v>4500</v>
      </c>
    </row>
    <row r="172" spans="1:2" ht="12.75">
      <c r="A172" s="1"/>
      <c r="B172" s="1"/>
    </row>
    <row r="173" spans="1:5" ht="12.75">
      <c r="A173" s="4" t="s">
        <v>5</v>
      </c>
      <c r="B173" s="4" t="s">
        <v>9</v>
      </c>
      <c r="C173" s="5" t="s">
        <v>3</v>
      </c>
      <c r="D173" s="5" t="s">
        <v>2</v>
      </c>
      <c r="E173" s="5" t="s">
        <v>4</v>
      </c>
    </row>
    <row r="174" spans="1:5" ht="12.75">
      <c r="A174" s="6">
        <v>1</v>
      </c>
      <c r="B174" s="7">
        <v>1</v>
      </c>
      <c r="C174" s="8">
        <f aca="true" t="shared" si="28" ref="C174:C183">B174*$E$170</f>
        <v>4500</v>
      </c>
      <c r="D174" s="9">
        <f>B169</f>
        <v>3.4316</v>
      </c>
      <c r="E174" s="10">
        <f>D174*C174</f>
        <v>15442.2</v>
      </c>
    </row>
    <row r="175" spans="1:5" ht="12.75">
      <c r="A175" s="6">
        <v>0.9</v>
      </c>
      <c r="B175" s="7">
        <v>0</v>
      </c>
      <c r="C175" s="8">
        <f t="shared" si="28"/>
        <v>0</v>
      </c>
      <c r="D175" s="9">
        <f>A175^2*$B$169</f>
        <v>2.779596</v>
      </c>
      <c r="E175" s="10">
        <f aca="true" t="shared" si="29" ref="E175:E182">D175*C175</f>
        <v>0</v>
      </c>
    </row>
    <row r="176" spans="1:5" ht="12.75">
      <c r="A176" s="6">
        <v>0.8</v>
      </c>
      <c r="B176" s="7">
        <v>0</v>
      </c>
      <c r="C176" s="8">
        <f t="shared" si="28"/>
        <v>0</v>
      </c>
      <c r="D176" s="9">
        <f>A176^2*$B$169</f>
        <v>2.1962240000000004</v>
      </c>
      <c r="E176" s="10">
        <f t="shared" si="29"/>
        <v>0</v>
      </c>
    </row>
    <row r="177" spans="1:5" ht="12.75">
      <c r="A177" s="6">
        <v>0.7</v>
      </c>
      <c r="B177" s="7">
        <v>0</v>
      </c>
      <c r="C177" s="8">
        <f t="shared" si="28"/>
        <v>0</v>
      </c>
      <c r="D177" s="9">
        <f>A177^2*$B$169</f>
        <v>1.6814839999999998</v>
      </c>
      <c r="E177" s="10">
        <f t="shared" si="29"/>
        <v>0</v>
      </c>
    </row>
    <row r="178" spans="1:5" ht="12.75">
      <c r="A178" s="6">
        <v>0.6</v>
      </c>
      <c r="B178" s="7">
        <v>0</v>
      </c>
      <c r="C178" s="8">
        <f t="shared" si="28"/>
        <v>0</v>
      </c>
      <c r="D178" s="9">
        <f>A178^2*$B$169</f>
        <v>1.235376</v>
      </c>
      <c r="E178" s="10">
        <f t="shared" si="29"/>
        <v>0</v>
      </c>
    </row>
    <row r="179" spans="1:5" ht="12.75">
      <c r="A179" s="6">
        <v>0.5</v>
      </c>
      <c r="B179" s="7">
        <v>0</v>
      </c>
      <c r="C179" s="8">
        <f t="shared" si="28"/>
        <v>0</v>
      </c>
      <c r="D179" s="9">
        <f>A179^2*$B$169</f>
        <v>0.8579</v>
      </c>
      <c r="E179" s="10">
        <f t="shared" si="29"/>
        <v>0</v>
      </c>
    </row>
    <row r="180" spans="1:5" ht="12.75">
      <c r="A180" s="6">
        <v>0.4</v>
      </c>
      <c r="B180" s="7">
        <v>0</v>
      </c>
      <c r="C180" s="8">
        <f t="shared" si="28"/>
        <v>0</v>
      </c>
      <c r="D180" s="9">
        <f>A180^2*$B$169</f>
        <v>0.5490560000000001</v>
      </c>
      <c r="E180" s="10">
        <f t="shared" si="29"/>
        <v>0</v>
      </c>
    </row>
    <row r="181" spans="1:5" ht="12.75">
      <c r="A181" s="6">
        <v>0.3</v>
      </c>
      <c r="B181" s="7">
        <v>0</v>
      </c>
      <c r="C181" s="8">
        <f t="shared" si="28"/>
        <v>0</v>
      </c>
      <c r="D181" s="9">
        <f>A181^2*$B$169</f>
        <v>0.308844</v>
      </c>
      <c r="E181" s="10">
        <f t="shared" si="29"/>
        <v>0</v>
      </c>
    </row>
    <row r="182" spans="1:5" ht="12.75">
      <c r="A182" s="6">
        <v>0.2</v>
      </c>
      <c r="B182" s="7">
        <v>0</v>
      </c>
      <c r="C182" s="8">
        <f t="shared" si="28"/>
        <v>0</v>
      </c>
      <c r="D182" s="9">
        <f>A182^2*$B$169</f>
        <v>0.13726400000000002</v>
      </c>
      <c r="E182" s="10">
        <f t="shared" si="29"/>
        <v>0</v>
      </c>
    </row>
    <row r="183" spans="1:5" ht="12.75">
      <c r="A183" s="6">
        <v>0.1</v>
      </c>
      <c r="B183" s="7">
        <v>0</v>
      </c>
      <c r="C183" s="8">
        <f t="shared" si="28"/>
        <v>0</v>
      </c>
      <c r="D183" s="9">
        <f>A183^2*$B$169</f>
        <v>0.034316000000000006</v>
      </c>
      <c r="E183" s="10">
        <v>0</v>
      </c>
    </row>
    <row r="184" spans="1:7" ht="12.75">
      <c r="A184" s="11" t="s">
        <v>10</v>
      </c>
      <c r="B184" s="11">
        <f>SUM(B174:B183)</f>
        <v>1</v>
      </c>
      <c r="C184" s="12">
        <f>SUM(C174:C183)</f>
        <v>4500</v>
      </c>
      <c r="D184" s="12"/>
      <c r="E184" s="13">
        <f>SUM(E174:E183)</f>
        <v>15442.2</v>
      </c>
      <c r="F184" s="3" t="s">
        <v>20</v>
      </c>
      <c r="G184" s="22">
        <f>E184/E170</f>
        <v>3.4316</v>
      </c>
    </row>
    <row r="187" spans="1:16" ht="12.7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</row>
    <row r="188" ht="12.75" customHeight="1"/>
    <row r="189" spans="1:10" ht="12.75">
      <c r="A189" s="38" t="str">
        <f>'Market Baseline (no VFD)'!A23</f>
        <v>EF #5</v>
      </c>
      <c r="J189" s="77" t="str">
        <f>'Market Baseline (no VFD)'!A30</f>
        <v>SF #5 (MUA)</v>
      </c>
    </row>
    <row r="191" spans="1:14" ht="12.75">
      <c r="A191" s="8" t="s">
        <v>12</v>
      </c>
      <c r="B191" s="20">
        <f>'Market Baseline (no VFD)'!C23</f>
        <v>20</v>
      </c>
      <c r="C191" s="8"/>
      <c r="D191" s="40" t="s">
        <v>29</v>
      </c>
      <c r="E191" s="20">
        <v>15</v>
      </c>
      <c r="J191" s="88" t="s">
        <v>12</v>
      </c>
      <c r="K191" s="20">
        <f>'Market Baseline (no VFD)'!C30</f>
        <v>30</v>
      </c>
      <c r="L191" s="8"/>
      <c r="M191" s="40" t="s">
        <v>29</v>
      </c>
      <c r="N191" s="20">
        <v>15</v>
      </c>
    </row>
    <row r="192" spans="1:14" ht="12.75">
      <c r="A192" s="8" t="s">
        <v>1</v>
      </c>
      <c r="B192" s="39">
        <f>'Market Baseline (no VFD)'!C87</f>
        <v>0.91</v>
      </c>
      <c r="C192" s="8"/>
      <c r="D192" s="40" t="s">
        <v>30</v>
      </c>
      <c r="E192" s="20">
        <v>6</v>
      </c>
      <c r="J192" s="8" t="s">
        <v>1</v>
      </c>
      <c r="K192" s="39">
        <f>'Market Baseline (no VFD)'!C96</f>
        <v>0.924</v>
      </c>
      <c r="L192" s="8"/>
      <c r="M192" s="40" t="s">
        <v>30</v>
      </c>
      <c r="N192" s="20">
        <v>6</v>
      </c>
    </row>
    <row r="193" spans="1:14" ht="12.75">
      <c r="A193" s="8" t="s">
        <v>11</v>
      </c>
      <c r="B193" s="114">
        <v>0.97</v>
      </c>
      <c r="C193" s="115"/>
      <c r="D193" s="115" t="s">
        <v>7</v>
      </c>
      <c r="E193" s="60">
        <f>E191*E192</f>
        <v>90</v>
      </c>
      <c r="F193" s="44"/>
      <c r="G193" s="44"/>
      <c r="H193" s="44"/>
      <c r="I193" s="44"/>
      <c r="J193" s="115" t="s">
        <v>11</v>
      </c>
      <c r="K193" s="114">
        <v>0.97</v>
      </c>
      <c r="L193" s="8"/>
      <c r="M193" s="8" t="s">
        <v>7</v>
      </c>
      <c r="N193" s="20">
        <f>N191*N192</f>
        <v>90</v>
      </c>
    </row>
    <row r="194" spans="1:14" ht="12.75">
      <c r="A194" s="8" t="s">
        <v>0</v>
      </c>
      <c r="B194" s="78">
        <f>B191*0.746*0.805/B192</f>
        <v>13.198461538461538</v>
      </c>
      <c r="C194" s="8"/>
      <c r="D194" s="8" t="s">
        <v>8</v>
      </c>
      <c r="E194" s="20">
        <v>50</v>
      </c>
      <c r="J194" s="8" t="s">
        <v>0</v>
      </c>
      <c r="K194" s="78">
        <f>K191*0.746*0.805/K192</f>
        <v>19.497727272727275</v>
      </c>
      <c r="L194" s="8"/>
      <c r="M194" s="8" t="s">
        <v>8</v>
      </c>
      <c r="N194" s="20">
        <v>50</v>
      </c>
    </row>
    <row r="195" spans="1:14" ht="12.75">
      <c r="A195" s="8"/>
      <c r="B195" s="8"/>
      <c r="C195" s="8"/>
      <c r="D195" s="8" t="s">
        <v>6</v>
      </c>
      <c r="E195" s="20">
        <f>E193*E194</f>
        <v>4500</v>
      </c>
      <c r="J195" s="8"/>
      <c r="K195" s="8"/>
      <c r="L195" s="8"/>
      <c r="M195" s="8" t="s">
        <v>6</v>
      </c>
      <c r="N195" s="20">
        <f>N193*N194</f>
        <v>4500</v>
      </c>
    </row>
    <row r="196" spans="10:11" ht="12.75">
      <c r="J196" s="89"/>
      <c r="K196" s="67"/>
    </row>
    <row r="197" spans="1:11" ht="12.75">
      <c r="A197" s="1"/>
      <c r="B197" s="1"/>
      <c r="J197" s="1"/>
      <c r="K197" s="1"/>
    </row>
    <row r="198" spans="1:16" ht="12.75">
      <c r="A198" s="4" t="s">
        <v>5</v>
      </c>
      <c r="B198" s="4" t="s">
        <v>9</v>
      </c>
      <c r="C198" s="5" t="s">
        <v>3</v>
      </c>
      <c r="D198" s="5" t="s">
        <v>2</v>
      </c>
      <c r="E198" s="5" t="s">
        <v>4</v>
      </c>
      <c r="J198" s="4" t="s">
        <v>5</v>
      </c>
      <c r="K198" s="4" t="s">
        <v>9</v>
      </c>
      <c r="L198" s="5" t="s">
        <v>3</v>
      </c>
      <c r="M198" s="5" t="s">
        <v>2</v>
      </c>
      <c r="N198" s="5" t="s">
        <v>4</v>
      </c>
      <c r="P198" s="3"/>
    </row>
    <row r="199" spans="1:14" ht="12.75">
      <c r="A199" s="6">
        <v>1</v>
      </c>
      <c r="B199" s="7">
        <v>0.1</v>
      </c>
      <c r="C199" s="8">
        <f aca="true" t="shared" si="30" ref="C199:C208">B199*$E$195</f>
        <v>450</v>
      </c>
      <c r="D199" s="9">
        <f>B194</f>
        <v>13.198461538461538</v>
      </c>
      <c r="E199" s="10">
        <f>D199*C199</f>
        <v>5939.307692307692</v>
      </c>
      <c r="J199" s="6">
        <v>1</v>
      </c>
      <c r="K199" s="7">
        <v>0.1</v>
      </c>
      <c r="L199" s="8">
        <f aca="true" t="shared" si="31" ref="L199:L208">K199*$N$195</f>
        <v>450</v>
      </c>
      <c r="M199" s="9">
        <f>K194</f>
        <v>19.497727272727275</v>
      </c>
      <c r="N199" s="10">
        <f>M199*L199</f>
        <v>8773.977272727274</v>
      </c>
    </row>
    <row r="200" spans="1:14" ht="12.75">
      <c r="A200" s="6">
        <v>0.9</v>
      </c>
      <c r="B200" s="7">
        <v>0</v>
      </c>
      <c r="C200" s="8">
        <f t="shared" si="30"/>
        <v>0</v>
      </c>
      <c r="D200" s="9">
        <f>A200^2*$B$194</f>
        <v>10.690753846153846</v>
      </c>
      <c r="E200" s="10">
        <f aca="true" t="shared" si="32" ref="E200:E207">D200*C200</f>
        <v>0</v>
      </c>
      <c r="J200" s="6">
        <v>0.9</v>
      </c>
      <c r="K200" s="7">
        <v>0</v>
      </c>
      <c r="L200" s="8">
        <f t="shared" si="31"/>
        <v>0</v>
      </c>
      <c r="M200" s="9">
        <f>J200^2*$K$194</f>
        <v>15.793159090909093</v>
      </c>
      <c r="N200" s="10">
        <f aca="true" t="shared" si="33" ref="N200:N207">M200*L200</f>
        <v>0</v>
      </c>
    </row>
    <row r="201" spans="1:14" ht="12.75">
      <c r="A201" s="6">
        <v>0.8</v>
      </c>
      <c r="B201" s="7">
        <v>0.1</v>
      </c>
      <c r="C201" s="8">
        <f t="shared" si="30"/>
        <v>450</v>
      </c>
      <c r="D201" s="9">
        <f>A201^2*$B$194</f>
        <v>8.447015384615387</v>
      </c>
      <c r="E201" s="10">
        <f t="shared" si="32"/>
        <v>3801.156923076924</v>
      </c>
      <c r="J201" s="6">
        <v>0.8</v>
      </c>
      <c r="K201" s="7">
        <v>0.1</v>
      </c>
      <c r="L201" s="8">
        <f t="shared" si="31"/>
        <v>450</v>
      </c>
      <c r="M201" s="9">
        <f>J201^2*$K$194</f>
        <v>12.478545454545458</v>
      </c>
      <c r="N201" s="10">
        <f t="shared" si="33"/>
        <v>5615.345454545456</v>
      </c>
    </row>
    <row r="202" spans="1:14" ht="12.75">
      <c r="A202" s="6">
        <v>0.7</v>
      </c>
      <c r="B202" s="7">
        <v>0</v>
      </c>
      <c r="C202" s="8">
        <f t="shared" si="30"/>
        <v>0</v>
      </c>
      <c r="D202" s="9">
        <f>A202^2*$B$194</f>
        <v>6.467246153846153</v>
      </c>
      <c r="E202" s="10">
        <f t="shared" si="32"/>
        <v>0</v>
      </c>
      <c r="J202" s="6">
        <v>0.7</v>
      </c>
      <c r="K202" s="7">
        <v>0</v>
      </c>
      <c r="L202" s="8">
        <f t="shared" si="31"/>
        <v>0</v>
      </c>
      <c r="M202" s="9">
        <f>J202^2*$K$194</f>
        <v>9.553886363636364</v>
      </c>
      <c r="N202" s="10">
        <f t="shared" si="33"/>
        <v>0</v>
      </c>
    </row>
    <row r="203" spans="1:14" ht="12.75">
      <c r="A203" s="6">
        <v>0.6</v>
      </c>
      <c r="B203" s="7">
        <v>0</v>
      </c>
      <c r="C203" s="8">
        <f t="shared" si="30"/>
        <v>0</v>
      </c>
      <c r="D203" s="9">
        <f>A203^2*$B$194</f>
        <v>4.751446153846154</v>
      </c>
      <c r="E203" s="10">
        <f t="shared" si="32"/>
        <v>0</v>
      </c>
      <c r="J203" s="6">
        <v>0.6</v>
      </c>
      <c r="K203" s="7">
        <v>0</v>
      </c>
      <c r="L203" s="8">
        <f t="shared" si="31"/>
        <v>0</v>
      </c>
      <c r="M203" s="9">
        <f>J203^2*$K$194</f>
        <v>7.019181818181819</v>
      </c>
      <c r="N203" s="10">
        <f t="shared" si="33"/>
        <v>0</v>
      </c>
    </row>
    <row r="204" spans="1:14" ht="12.75">
      <c r="A204" s="6">
        <v>0.5</v>
      </c>
      <c r="B204" s="7">
        <v>0.4</v>
      </c>
      <c r="C204" s="8">
        <f t="shared" si="30"/>
        <v>1800</v>
      </c>
      <c r="D204" s="9">
        <f>A204^2*$B$194</f>
        <v>3.2996153846153846</v>
      </c>
      <c r="E204" s="10">
        <f t="shared" si="32"/>
        <v>5939.307692307692</v>
      </c>
      <c r="J204" s="6">
        <v>0.5</v>
      </c>
      <c r="K204" s="7">
        <v>0.4</v>
      </c>
      <c r="L204" s="8">
        <f t="shared" si="31"/>
        <v>1800</v>
      </c>
      <c r="M204" s="9">
        <f>J204^2*$K$194</f>
        <v>4.874431818181819</v>
      </c>
      <c r="N204" s="10">
        <f t="shared" si="33"/>
        <v>8773.977272727274</v>
      </c>
    </row>
    <row r="205" spans="1:14" ht="12.75">
      <c r="A205" s="6">
        <v>0.4</v>
      </c>
      <c r="B205" s="7">
        <v>0</v>
      </c>
      <c r="C205" s="8">
        <f t="shared" si="30"/>
        <v>0</v>
      </c>
      <c r="D205" s="9">
        <f>A205^2*$B$194</f>
        <v>2.1117538461538468</v>
      </c>
      <c r="E205" s="10">
        <f t="shared" si="32"/>
        <v>0</v>
      </c>
      <c r="J205" s="6">
        <v>0.4</v>
      </c>
      <c r="K205" s="7">
        <v>0</v>
      </c>
      <c r="L205" s="8">
        <f t="shared" si="31"/>
        <v>0</v>
      </c>
      <c r="M205" s="9">
        <f>J205^2*$K$194</f>
        <v>3.1196363636363644</v>
      </c>
      <c r="N205" s="10">
        <f t="shared" si="33"/>
        <v>0</v>
      </c>
    </row>
    <row r="206" spans="1:14" ht="12.75">
      <c r="A206" s="6">
        <v>0.3</v>
      </c>
      <c r="B206" s="7">
        <v>0.4</v>
      </c>
      <c r="C206" s="8">
        <f t="shared" si="30"/>
        <v>1800</v>
      </c>
      <c r="D206" s="9">
        <f>A206^2*$B$194</f>
        <v>1.1878615384615385</v>
      </c>
      <c r="E206" s="10">
        <f t="shared" si="32"/>
        <v>2138.150769230769</v>
      </c>
      <c r="J206" s="6">
        <v>0.3</v>
      </c>
      <c r="K206" s="7">
        <v>0.4</v>
      </c>
      <c r="L206" s="8">
        <f t="shared" si="31"/>
        <v>1800</v>
      </c>
      <c r="M206" s="9">
        <f>J206^2*$K$194</f>
        <v>1.7547954545454547</v>
      </c>
      <c r="N206" s="10">
        <f t="shared" si="33"/>
        <v>3158.6318181818183</v>
      </c>
    </row>
    <row r="207" spans="1:14" ht="12.75">
      <c r="A207" s="6">
        <v>0.2</v>
      </c>
      <c r="B207" s="7">
        <v>0</v>
      </c>
      <c r="C207" s="8">
        <f t="shared" si="30"/>
        <v>0</v>
      </c>
      <c r="D207" s="9">
        <f>A207^2*$B$194</f>
        <v>0.5279384615384617</v>
      </c>
      <c r="E207" s="10">
        <f t="shared" si="32"/>
        <v>0</v>
      </c>
      <c r="J207" s="6">
        <v>0.2</v>
      </c>
      <c r="K207" s="7">
        <v>0</v>
      </c>
      <c r="L207" s="8">
        <f t="shared" si="31"/>
        <v>0</v>
      </c>
      <c r="M207" s="9">
        <f>J207^2*$K$194</f>
        <v>0.7799090909090911</v>
      </c>
      <c r="N207" s="10">
        <f t="shared" si="33"/>
        <v>0</v>
      </c>
    </row>
    <row r="208" spans="1:14" ht="12.75">
      <c r="A208" s="6">
        <v>0.1</v>
      </c>
      <c r="B208" s="7">
        <v>0</v>
      </c>
      <c r="C208" s="8">
        <f t="shared" si="30"/>
        <v>0</v>
      </c>
      <c r="D208" s="9">
        <f>A208^2*$B$194</f>
        <v>0.13198461538461542</v>
      </c>
      <c r="E208" s="10">
        <v>0</v>
      </c>
      <c r="J208" s="6">
        <v>0.1</v>
      </c>
      <c r="K208" s="7">
        <v>0</v>
      </c>
      <c r="L208" s="8">
        <f t="shared" si="31"/>
        <v>0</v>
      </c>
      <c r="M208" s="9">
        <f>J208^2*$K$194</f>
        <v>0.19497727272727278</v>
      </c>
      <c r="N208" s="10">
        <v>0</v>
      </c>
    </row>
    <row r="209" spans="1:16" ht="12.75">
      <c r="A209" s="11" t="s">
        <v>10</v>
      </c>
      <c r="B209" s="11">
        <f>SUM(B199:B208)</f>
        <v>1</v>
      </c>
      <c r="C209" s="12">
        <f>SUM(C199:C208)</f>
        <v>4500</v>
      </c>
      <c r="D209" s="9" t="e">
        <f>A209^2*$B$194</f>
        <v>#VALUE!</v>
      </c>
      <c r="E209" s="13">
        <f>SUM(E199:E208)</f>
        <v>17817.923076923078</v>
      </c>
      <c r="F209" s="3" t="s">
        <v>20</v>
      </c>
      <c r="G209" s="22">
        <f>E209/E195</f>
        <v>3.959538461538462</v>
      </c>
      <c r="J209" s="11" t="s">
        <v>10</v>
      </c>
      <c r="K209" s="11">
        <f>SUM(K199:K208)</f>
        <v>1</v>
      </c>
      <c r="L209" s="12">
        <f>SUM(L199:L208)</f>
        <v>4500</v>
      </c>
      <c r="M209" s="12"/>
      <c r="N209" s="13">
        <f>SUM(N199:N208)</f>
        <v>26321.93181818182</v>
      </c>
      <c r="O209" s="3" t="s">
        <v>20</v>
      </c>
      <c r="P209" s="22">
        <f>N209/N195</f>
        <v>5.849318181818182</v>
      </c>
    </row>
    <row r="212" ht="12.75">
      <c r="A212" s="77" t="s">
        <v>88</v>
      </c>
    </row>
    <row r="214" spans="1:5" ht="12.75">
      <c r="A214" s="8" t="s">
        <v>12</v>
      </c>
      <c r="B214" s="20">
        <f>'Market Baseline (no VFD)'!B90</f>
        <v>15</v>
      </c>
      <c r="C214" s="8"/>
      <c r="D214" s="40" t="s">
        <v>29</v>
      </c>
      <c r="E214" s="20">
        <v>15</v>
      </c>
    </row>
    <row r="215" spans="1:5" ht="12.75">
      <c r="A215" s="8" t="s">
        <v>1</v>
      </c>
      <c r="B215" s="39">
        <f>'Market Baseline (no VFD)'!C90</f>
        <v>0.91</v>
      </c>
      <c r="C215" s="8"/>
      <c r="D215" s="40" t="s">
        <v>30</v>
      </c>
      <c r="E215" s="20">
        <v>6</v>
      </c>
    </row>
    <row r="216" spans="1:5" ht="12.75">
      <c r="A216" s="8" t="s">
        <v>11</v>
      </c>
      <c r="B216" s="114">
        <v>0.97</v>
      </c>
      <c r="C216" s="8"/>
      <c r="D216" s="8" t="s">
        <v>7</v>
      </c>
      <c r="E216" s="20">
        <f>E214*E215</f>
        <v>90</v>
      </c>
    </row>
    <row r="217" spans="1:5" ht="12.75">
      <c r="A217" s="8" t="s">
        <v>0</v>
      </c>
      <c r="B217" s="78">
        <f>B214*0.746*0.805/B215</f>
        <v>9.898846153846154</v>
      </c>
      <c r="C217" s="8"/>
      <c r="D217" s="8" t="s">
        <v>8</v>
      </c>
      <c r="E217" s="20">
        <v>50</v>
      </c>
    </row>
    <row r="218" spans="1:5" ht="12.75">
      <c r="A218" s="8"/>
      <c r="B218" s="8"/>
      <c r="C218" s="8"/>
      <c r="D218" s="8" t="s">
        <v>6</v>
      </c>
      <c r="E218" s="20">
        <f>E216*E217</f>
        <v>4500</v>
      </c>
    </row>
    <row r="220" spans="1:2" ht="12.75">
      <c r="A220" s="1"/>
      <c r="B220" s="77"/>
    </row>
    <row r="221" spans="1:5" ht="12.75">
      <c r="A221" s="4" t="s">
        <v>5</v>
      </c>
      <c r="B221" s="4" t="s">
        <v>9</v>
      </c>
      <c r="C221" s="5" t="s">
        <v>3</v>
      </c>
      <c r="D221" s="5" t="s">
        <v>2</v>
      </c>
      <c r="E221" s="5" t="s">
        <v>4</v>
      </c>
    </row>
    <row r="222" spans="1:10" ht="12.75">
      <c r="A222" s="6">
        <v>1</v>
      </c>
      <c r="B222" s="116">
        <v>0.1</v>
      </c>
      <c r="C222" s="8">
        <f aca="true" t="shared" si="34" ref="C222:C231">B222*$E$195</f>
        <v>450</v>
      </c>
      <c r="D222" s="9">
        <f>B217</f>
        <v>9.898846153846154</v>
      </c>
      <c r="E222" s="10">
        <f>D222*C222</f>
        <v>4454.4807692307695</v>
      </c>
      <c r="F222" s="111"/>
      <c r="G222" s="113"/>
      <c r="H222" s="113"/>
      <c r="I222" s="113"/>
      <c r="J222" s="113"/>
    </row>
    <row r="223" spans="1:10" ht="12.75">
      <c r="A223" s="6">
        <v>0.9</v>
      </c>
      <c r="B223" s="116">
        <v>0</v>
      </c>
      <c r="C223" s="8">
        <f t="shared" si="34"/>
        <v>0</v>
      </c>
      <c r="D223" s="9">
        <f>A223^2*$B$217</f>
        <v>8.018065384615385</v>
      </c>
      <c r="E223" s="10">
        <f aca="true" t="shared" si="35" ref="E223:E230">D223*C223</f>
        <v>0</v>
      </c>
      <c r="F223" s="111"/>
      <c r="G223" s="113"/>
      <c r="H223" s="113"/>
      <c r="I223" s="113"/>
      <c r="J223" s="113"/>
    </row>
    <row r="224" spans="1:10" ht="12.75">
      <c r="A224" s="6">
        <v>0.8</v>
      </c>
      <c r="B224" s="116">
        <v>0.1</v>
      </c>
      <c r="C224" s="8">
        <f t="shared" si="34"/>
        <v>450</v>
      </c>
      <c r="D224" s="9">
        <f>A224^2*$B$217</f>
        <v>6.33526153846154</v>
      </c>
      <c r="E224" s="10">
        <f t="shared" si="35"/>
        <v>2850.8676923076932</v>
      </c>
      <c r="F224" s="111"/>
      <c r="G224" s="113"/>
      <c r="H224" s="113"/>
      <c r="I224" s="113"/>
      <c r="J224" s="113"/>
    </row>
    <row r="225" spans="1:10" ht="12.75">
      <c r="A225" s="6">
        <v>0.7</v>
      </c>
      <c r="B225" s="116">
        <v>0</v>
      </c>
      <c r="C225" s="8">
        <f t="shared" si="34"/>
        <v>0</v>
      </c>
      <c r="D225" s="9">
        <f>A225^2*$B$217</f>
        <v>4.850434615384615</v>
      </c>
      <c r="E225" s="10">
        <f t="shared" si="35"/>
        <v>0</v>
      </c>
      <c r="F225" s="111"/>
      <c r="G225" s="113"/>
      <c r="H225" s="113"/>
      <c r="I225" s="113"/>
      <c r="J225" s="113"/>
    </row>
    <row r="226" spans="1:10" ht="12.75">
      <c r="A226" s="6">
        <v>0.6</v>
      </c>
      <c r="B226" s="116">
        <v>0</v>
      </c>
      <c r="C226" s="8">
        <f t="shared" si="34"/>
        <v>0</v>
      </c>
      <c r="D226" s="9">
        <f>A226^2*$B$217</f>
        <v>3.5635846153846154</v>
      </c>
      <c r="E226" s="10">
        <f t="shared" si="35"/>
        <v>0</v>
      </c>
      <c r="F226" s="111"/>
      <c r="G226" s="113"/>
      <c r="H226" s="113"/>
      <c r="I226" s="113"/>
      <c r="J226" s="113"/>
    </row>
    <row r="227" spans="1:10" ht="12.75">
      <c r="A227" s="6">
        <v>0.5</v>
      </c>
      <c r="B227" s="116">
        <v>0.4</v>
      </c>
      <c r="C227" s="8">
        <f t="shared" si="34"/>
        <v>1800</v>
      </c>
      <c r="D227" s="9">
        <f>A227^2*$B$217</f>
        <v>2.4747115384615386</v>
      </c>
      <c r="E227" s="10">
        <f t="shared" si="35"/>
        <v>4454.4807692307695</v>
      </c>
      <c r="F227" s="111"/>
      <c r="G227" s="113"/>
      <c r="H227" s="113"/>
      <c r="I227" s="113"/>
      <c r="J227" s="113"/>
    </row>
    <row r="228" spans="1:10" ht="12.75">
      <c r="A228" s="6">
        <v>0.4</v>
      </c>
      <c r="B228" s="116">
        <v>0</v>
      </c>
      <c r="C228" s="8">
        <f t="shared" si="34"/>
        <v>0</v>
      </c>
      <c r="D228" s="9">
        <f>A228^2*$B$217</f>
        <v>1.583815384615385</v>
      </c>
      <c r="E228" s="10">
        <f t="shared" si="35"/>
        <v>0</v>
      </c>
      <c r="F228" s="111"/>
      <c r="G228" s="113"/>
      <c r="H228" s="113"/>
      <c r="I228" s="113"/>
      <c r="J228" s="113"/>
    </row>
    <row r="229" spans="1:10" ht="12.75">
      <c r="A229" s="6">
        <v>0.3</v>
      </c>
      <c r="B229" s="116">
        <v>0.4</v>
      </c>
      <c r="C229" s="8">
        <f t="shared" si="34"/>
        <v>1800</v>
      </c>
      <c r="D229" s="9">
        <f>A229^2*$B$217</f>
        <v>0.8908961538461538</v>
      </c>
      <c r="E229" s="10">
        <f t="shared" si="35"/>
        <v>1603.613076923077</v>
      </c>
      <c r="F229" s="111"/>
      <c r="G229" s="113"/>
      <c r="H229" s="113"/>
      <c r="I229" s="113"/>
      <c r="J229" s="113"/>
    </row>
    <row r="230" spans="1:10" ht="12.75">
      <c r="A230" s="6">
        <v>0.2</v>
      </c>
      <c r="B230" s="116">
        <v>0</v>
      </c>
      <c r="C230" s="8">
        <f t="shared" si="34"/>
        <v>0</v>
      </c>
      <c r="D230" s="9">
        <f>A230^2*$B$217</f>
        <v>0.39595384615384627</v>
      </c>
      <c r="E230" s="10">
        <f t="shared" si="35"/>
        <v>0</v>
      </c>
      <c r="F230" s="111"/>
      <c r="G230" s="113"/>
      <c r="H230" s="113"/>
      <c r="I230" s="113"/>
      <c r="J230" s="113"/>
    </row>
    <row r="231" spans="1:10" ht="12.75">
      <c r="A231" s="6">
        <v>0.1</v>
      </c>
      <c r="B231" s="116">
        <v>0</v>
      </c>
      <c r="C231" s="8">
        <f t="shared" si="34"/>
        <v>0</v>
      </c>
      <c r="D231" s="9">
        <f>A231^2*$B$217</f>
        <v>0.09898846153846157</v>
      </c>
      <c r="E231" s="10">
        <v>0</v>
      </c>
      <c r="F231" s="111"/>
      <c r="G231" s="113"/>
      <c r="H231" s="113"/>
      <c r="I231" s="113"/>
      <c r="J231" s="113"/>
    </row>
    <row r="232" spans="1:7" ht="12.75">
      <c r="A232" s="11" t="s">
        <v>10</v>
      </c>
      <c r="B232" s="11">
        <f>SUM(B222:B231)</f>
        <v>1</v>
      </c>
      <c r="C232" s="12">
        <f>SUM(C222:C231)</f>
        <v>4500</v>
      </c>
      <c r="D232" s="12"/>
      <c r="E232" s="13">
        <f>SUM(E222:E231)</f>
        <v>13363.442307692309</v>
      </c>
      <c r="F232" s="3" t="s">
        <v>20</v>
      </c>
      <c r="G232" s="22">
        <f>E232/E218</f>
        <v>2.969653846153846</v>
      </c>
    </row>
    <row r="233" ht="12.75">
      <c r="B233" s="91"/>
    </row>
    <row r="234" ht="12.75">
      <c r="B234" s="91"/>
    </row>
    <row r="235" spans="1:2" ht="12.75">
      <c r="A235" s="77" t="s">
        <v>89</v>
      </c>
      <c r="B235" s="91"/>
    </row>
    <row r="236" ht="12.75">
      <c r="B236" s="91"/>
    </row>
    <row r="237" spans="1:5" ht="12.75">
      <c r="A237" s="8" t="s">
        <v>12</v>
      </c>
      <c r="B237" s="117">
        <f>'Market Baseline (no VFD)'!B91</f>
        <v>15</v>
      </c>
      <c r="C237" s="8"/>
      <c r="D237" s="40" t="s">
        <v>29</v>
      </c>
      <c r="E237" s="20">
        <v>15</v>
      </c>
    </row>
    <row r="238" spans="1:5" ht="12.75">
      <c r="A238" s="8" t="s">
        <v>1</v>
      </c>
      <c r="B238" s="90">
        <f>'Market Baseline (no VFD)'!C91</f>
        <v>0.91</v>
      </c>
      <c r="C238" s="8"/>
      <c r="D238" s="40" t="s">
        <v>30</v>
      </c>
      <c r="E238" s="20">
        <v>6</v>
      </c>
    </row>
    <row r="239" spans="1:5" ht="12.75">
      <c r="A239" s="8" t="s">
        <v>11</v>
      </c>
      <c r="B239" s="118">
        <v>0.97</v>
      </c>
      <c r="C239" s="8"/>
      <c r="D239" s="8" t="s">
        <v>7</v>
      </c>
      <c r="E239" s="20">
        <f>E237*E238</f>
        <v>90</v>
      </c>
    </row>
    <row r="240" spans="1:5" ht="12.75">
      <c r="A240" s="8" t="s">
        <v>0</v>
      </c>
      <c r="B240" s="119">
        <f>B237*0.746*0.805/B238</f>
        <v>9.898846153846154</v>
      </c>
      <c r="C240" s="8"/>
      <c r="D240" s="8" t="s">
        <v>8</v>
      </c>
      <c r="E240" s="20">
        <v>50</v>
      </c>
    </row>
    <row r="241" spans="1:5" ht="12.75">
      <c r="A241" s="8"/>
      <c r="B241" s="88"/>
      <c r="C241" s="8"/>
      <c r="D241" s="8" t="s">
        <v>6</v>
      </c>
      <c r="E241" s="20">
        <f>E239*E240</f>
        <v>4500</v>
      </c>
    </row>
    <row r="242" ht="12.75">
      <c r="B242" s="91"/>
    </row>
    <row r="243" spans="1:2" ht="12.75">
      <c r="A243" s="1"/>
      <c r="B243" s="77"/>
    </row>
    <row r="244" spans="1:5" ht="12.75">
      <c r="A244" s="4" t="s">
        <v>5</v>
      </c>
      <c r="B244" s="4" t="s">
        <v>9</v>
      </c>
      <c r="C244" s="5" t="s">
        <v>3</v>
      </c>
      <c r="D244" s="5" t="s">
        <v>2</v>
      </c>
      <c r="E244" s="5" t="s">
        <v>4</v>
      </c>
    </row>
    <row r="245" spans="1:10" ht="12.75">
      <c r="A245" s="6">
        <v>1</v>
      </c>
      <c r="B245" s="116">
        <v>0.1</v>
      </c>
      <c r="C245" s="8">
        <f aca="true" t="shared" si="36" ref="C245:C254">B245*$E$195</f>
        <v>450</v>
      </c>
      <c r="D245" s="9">
        <f>B240</f>
        <v>9.898846153846154</v>
      </c>
      <c r="E245" s="10">
        <f>D245*C245</f>
        <v>4454.4807692307695</v>
      </c>
      <c r="F245" s="111"/>
      <c r="G245" s="113"/>
      <c r="H245" s="113"/>
      <c r="I245" s="113"/>
      <c r="J245" s="113"/>
    </row>
    <row r="246" spans="1:10" ht="12.75">
      <c r="A246" s="6">
        <v>0.9</v>
      </c>
      <c r="B246" s="116">
        <v>0</v>
      </c>
      <c r="C246" s="8">
        <f t="shared" si="36"/>
        <v>0</v>
      </c>
      <c r="D246" s="9">
        <f>A246^2*$B$240</f>
        <v>8.018065384615385</v>
      </c>
      <c r="E246" s="10">
        <f aca="true" t="shared" si="37" ref="E246:E253">D246*C246</f>
        <v>0</v>
      </c>
      <c r="F246" s="111"/>
      <c r="G246" s="113"/>
      <c r="H246" s="113"/>
      <c r="I246" s="113"/>
      <c r="J246" s="113"/>
    </row>
    <row r="247" spans="1:10" ht="12.75">
      <c r="A247" s="6">
        <v>0.8</v>
      </c>
      <c r="B247" s="116">
        <v>0.1</v>
      </c>
      <c r="C247" s="8">
        <f t="shared" si="36"/>
        <v>450</v>
      </c>
      <c r="D247" s="9">
        <f>A247^2*$B$240</f>
        <v>6.33526153846154</v>
      </c>
      <c r="E247" s="10">
        <f t="shared" si="37"/>
        <v>2850.8676923076932</v>
      </c>
      <c r="F247" s="111"/>
      <c r="G247" s="113"/>
      <c r="H247" s="113"/>
      <c r="I247" s="113"/>
      <c r="J247" s="113"/>
    </row>
    <row r="248" spans="1:10" ht="12.75">
      <c r="A248" s="6">
        <v>0.7</v>
      </c>
      <c r="B248" s="116">
        <v>0</v>
      </c>
      <c r="C248" s="8">
        <f t="shared" si="36"/>
        <v>0</v>
      </c>
      <c r="D248" s="9">
        <f>A248^2*$B$240</f>
        <v>4.850434615384615</v>
      </c>
      <c r="E248" s="10">
        <f t="shared" si="37"/>
        <v>0</v>
      </c>
      <c r="F248" s="111"/>
      <c r="G248" s="113"/>
      <c r="H248" s="113"/>
      <c r="I248" s="113"/>
      <c r="J248" s="113"/>
    </row>
    <row r="249" spans="1:10" ht="12.75">
      <c r="A249" s="6">
        <v>0.6</v>
      </c>
      <c r="B249" s="116">
        <v>0</v>
      </c>
      <c r="C249" s="8">
        <f t="shared" si="36"/>
        <v>0</v>
      </c>
      <c r="D249" s="9">
        <f>A249^2*$B$240</f>
        <v>3.5635846153846154</v>
      </c>
      <c r="E249" s="10">
        <f t="shared" si="37"/>
        <v>0</v>
      </c>
      <c r="F249" s="111"/>
      <c r="G249" s="113"/>
      <c r="H249" s="113"/>
      <c r="I249" s="113"/>
      <c r="J249" s="113"/>
    </row>
    <row r="250" spans="1:10" ht="12.75">
      <c r="A250" s="6">
        <v>0.5</v>
      </c>
      <c r="B250" s="116">
        <v>0.4</v>
      </c>
      <c r="C250" s="8">
        <f t="shared" si="36"/>
        <v>1800</v>
      </c>
      <c r="D250" s="9">
        <f>A250^2*$B$240</f>
        <v>2.4747115384615386</v>
      </c>
      <c r="E250" s="10">
        <f t="shared" si="37"/>
        <v>4454.4807692307695</v>
      </c>
      <c r="F250" s="111"/>
      <c r="G250" s="113"/>
      <c r="H250" s="113"/>
      <c r="I250" s="113"/>
      <c r="J250" s="113"/>
    </row>
    <row r="251" spans="1:10" ht="12.75">
      <c r="A251" s="6">
        <v>0.4</v>
      </c>
      <c r="B251" s="116">
        <v>0</v>
      </c>
      <c r="C251" s="8">
        <f t="shared" si="36"/>
        <v>0</v>
      </c>
      <c r="D251" s="9">
        <f>A251^2*$B$240</f>
        <v>1.583815384615385</v>
      </c>
      <c r="E251" s="10">
        <f t="shared" si="37"/>
        <v>0</v>
      </c>
      <c r="F251" s="111"/>
      <c r="G251" s="113"/>
      <c r="H251" s="113"/>
      <c r="I251" s="113"/>
      <c r="J251" s="113"/>
    </row>
    <row r="252" spans="1:10" ht="12.75">
      <c r="A252" s="6">
        <v>0.3</v>
      </c>
      <c r="B252" s="116">
        <v>0.4</v>
      </c>
      <c r="C252" s="8">
        <f t="shared" si="36"/>
        <v>1800</v>
      </c>
      <c r="D252" s="9">
        <f>A252^2*$B$240</f>
        <v>0.8908961538461538</v>
      </c>
      <c r="E252" s="10">
        <f t="shared" si="37"/>
        <v>1603.613076923077</v>
      </c>
      <c r="F252" s="111"/>
      <c r="G252" s="113"/>
      <c r="H252" s="113"/>
      <c r="I252" s="113"/>
      <c r="J252" s="113"/>
    </row>
    <row r="253" spans="1:10" ht="12.75">
      <c r="A253" s="6">
        <v>0.2</v>
      </c>
      <c r="B253" s="116">
        <v>0</v>
      </c>
      <c r="C253" s="8">
        <f t="shared" si="36"/>
        <v>0</v>
      </c>
      <c r="D253" s="9">
        <f>A253^2*$B$240</f>
        <v>0.39595384615384627</v>
      </c>
      <c r="E253" s="10">
        <f t="shared" si="37"/>
        <v>0</v>
      </c>
      <c r="F253" s="111"/>
      <c r="G253" s="113"/>
      <c r="H253" s="113"/>
      <c r="I253" s="113"/>
      <c r="J253" s="113"/>
    </row>
    <row r="254" spans="1:10" ht="12.75">
      <c r="A254" s="6">
        <v>0.1</v>
      </c>
      <c r="B254" s="116">
        <v>0</v>
      </c>
      <c r="C254" s="8">
        <f t="shared" si="36"/>
        <v>0</v>
      </c>
      <c r="D254" s="9">
        <f>A254^2*$B$240</f>
        <v>0.09898846153846157</v>
      </c>
      <c r="E254" s="10">
        <v>0</v>
      </c>
      <c r="F254" s="111"/>
      <c r="G254" s="113"/>
      <c r="H254" s="113"/>
      <c r="I254" s="113"/>
      <c r="J254" s="113"/>
    </row>
    <row r="255" spans="1:7" ht="12.75">
      <c r="A255" s="11" t="s">
        <v>10</v>
      </c>
      <c r="B255" s="11">
        <f>SUM(B245:B254)</f>
        <v>1</v>
      </c>
      <c r="C255" s="12">
        <f>SUM(C245:C254)</f>
        <v>4500</v>
      </c>
      <c r="D255" s="12"/>
      <c r="E255" s="13">
        <f>SUM(E245:E254)</f>
        <v>13363.442307692309</v>
      </c>
      <c r="F255" s="3" t="s">
        <v>20</v>
      </c>
      <c r="G255" s="22">
        <f>E255/E241</f>
        <v>2.969653846153846</v>
      </c>
    </row>
    <row r="256" ht="12.75">
      <c r="B256" s="91"/>
    </row>
    <row r="257" spans="1:16" ht="12.75">
      <c r="A257" s="100"/>
      <c r="B257" s="12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</row>
    <row r="258" ht="12.75">
      <c r="B258" s="91"/>
    </row>
    <row r="259" spans="1:12" ht="12.75">
      <c r="A259" s="41" t="s">
        <v>101</v>
      </c>
      <c r="B259" s="68">
        <f>G36+G61+G87+G111+G136+G160+G184+G209+G232+G255</f>
        <v>43.5480114659144</v>
      </c>
      <c r="C259" s="42" t="s">
        <v>95</v>
      </c>
      <c r="J259" s="41" t="s">
        <v>101</v>
      </c>
      <c r="K259" s="68">
        <f>P36+P61+P111+P136+P209</f>
        <v>25.34704545454545</v>
      </c>
      <c r="L259" s="42" t="s">
        <v>95</v>
      </c>
    </row>
    <row r="260" spans="1:12" s="44" customFormat="1" ht="12.75">
      <c r="A260" s="121"/>
      <c r="B260" s="122"/>
      <c r="C260" s="123"/>
      <c r="J260" s="121"/>
      <c r="K260" s="122"/>
      <c r="L260" s="123"/>
    </row>
    <row r="261" spans="1:12" s="44" customFormat="1" ht="12.75">
      <c r="A261" s="121"/>
      <c r="B261" s="122"/>
      <c r="C261" s="123"/>
      <c r="F261" s="72">
        <f>B259+K259</f>
        <v>68.89505692045985</v>
      </c>
      <c r="G261" s="42" t="s">
        <v>31</v>
      </c>
      <c r="H261" s="42" t="s">
        <v>34</v>
      </c>
      <c r="J261" s="121"/>
      <c r="K261" s="122"/>
      <c r="L261" s="123"/>
    </row>
    <row r="262" ht="12.75">
      <c r="B262" s="91"/>
    </row>
    <row r="263" spans="1:13" ht="25.5">
      <c r="A263" s="41" t="s">
        <v>51</v>
      </c>
      <c r="B263" s="68">
        <f>E36+E61+E87+E111+E136+E209+E160+E184+E232+E255</f>
        <v>195966.05159661477</v>
      </c>
      <c r="C263" s="42" t="s">
        <v>31</v>
      </c>
      <c r="D263" s="42" t="s">
        <v>34</v>
      </c>
      <c r="E263" s="43"/>
      <c r="J263" s="41" t="s">
        <v>54</v>
      </c>
      <c r="K263" s="68">
        <f>N36+N61+N111+N136+N209</f>
        <v>114061.70454545454</v>
      </c>
      <c r="L263" s="42" t="s">
        <v>31</v>
      </c>
      <c r="M263" s="42" t="s">
        <v>34</v>
      </c>
    </row>
    <row r="264" ht="12.75">
      <c r="K264" s="75"/>
    </row>
    <row r="265" spans="2:5" ht="12.75">
      <c r="B265" s="44"/>
      <c r="C265" s="127" t="s">
        <v>52</v>
      </c>
      <c r="D265" s="127"/>
      <c r="E265" s="127"/>
    </row>
    <row r="267" spans="6:12" ht="12.75">
      <c r="F267" s="72">
        <f>B263+K263</f>
        <v>310027.7561420693</v>
      </c>
      <c r="G267" s="42" t="s">
        <v>31</v>
      </c>
      <c r="H267" s="42" t="s">
        <v>34</v>
      </c>
      <c r="I267" s="44"/>
      <c r="J267" s="44"/>
      <c r="K267" s="44"/>
      <c r="L267" s="44"/>
    </row>
    <row r="269" ht="12.75">
      <c r="A269" t="s">
        <v>102</v>
      </c>
    </row>
  </sheetData>
  <sheetProtection/>
  <mergeCells count="2">
    <mergeCell ref="C265:E265"/>
    <mergeCell ref="A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8.7109375" style="0" customWidth="1"/>
    <col min="2" max="2" width="9.140625" style="93" customWidth="1"/>
  </cols>
  <sheetData>
    <row r="1" ht="18">
      <c r="A1" s="19" t="s">
        <v>64</v>
      </c>
    </row>
    <row r="4" ht="12.75">
      <c r="A4" s="92" t="s">
        <v>65</v>
      </c>
    </row>
    <row r="6" spans="1:3" ht="12.75">
      <c r="A6" s="91" t="s">
        <v>69</v>
      </c>
      <c r="B6" s="94">
        <f>'Market Baseline (no VFD)'!C101</f>
        <v>1026137.4775605635</v>
      </c>
      <c r="C6" s="91" t="s">
        <v>31</v>
      </c>
    </row>
    <row r="8" ht="12.75">
      <c r="A8" s="92" t="s">
        <v>66</v>
      </c>
    </row>
    <row r="10" spans="1:3" ht="12.75">
      <c r="A10" s="91" t="s">
        <v>69</v>
      </c>
      <c r="B10" s="94">
        <f>'Proposed (with VFD)'!F267</f>
        <v>310027.7561420693</v>
      </c>
      <c r="C10" s="91" t="s">
        <v>31</v>
      </c>
    </row>
    <row r="12" ht="12.75">
      <c r="A12" s="92" t="s">
        <v>67</v>
      </c>
    </row>
    <row r="14" spans="1:3" ht="12.75">
      <c r="A14" s="95" t="s">
        <v>68</v>
      </c>
      <c r="B14" s="96">
        <f>B6-B10</f>
        <v>716109.7214184941</v>
      </c>
      <c r="C14" s="95" t="s">
        <v>31</v>
      </c>
    </row>
    <row r="18" ht="18">
      <c r="A18" s="19" t="s">
        <v>96</v>
      </c>
    </row>
    <row r="21" ht="12.75">
      <c r="A21" s="92" t="s">
        <v>65</v>
      </c>
    </row>
    <row r="23" spans="1:3" ht="12.75">
      <c r="A23" s="91" t="s">
        <v>97</v>
      </c>
      <c r="B23" s="94">
        <f>'Market Baseline (no VFD)'!D97</f>
        <v>228.03055056901414</v>
      </c>
      <c r="C23" s="91" t="s">
        <v>0</v>
      </c>
    </row>
    <row r="25" ht="12.75">
      <c r="A25" s="92" t="s">
        <v>66</v>
      </c>
    </row>
    <row r="27" spans="1:3" ht="12.75">
      <c r="A27" s="91" t="s">
        <v>98</v>
      </c>
      <c r="B27" s="94">
        <f>'Proposed (with VFD)'!F261</f>
        <v>68.89505692045985</v>
      </c>
      <c r="C27" s="91" t="s">
        <v>0</v>
      </c>
    </row>
    <row r="29" ht="12.75">
      <c r="A29" s="92" t="s">
        <v>67</v>
      </c>
    </row>
    <row r="31" spans="1:3" ht="12.75">
      <c r="A31" s="95" t="s">
        <v>99</v>
      </c>
      <c r="B31" s="96">
        <f>B23-B27</f>
        <v>159.1354936485543</v>
      </c>
      <c r="C31" s="95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7.28125" style="0" customWidth="1"/>
    <col min="2" max="2" width="19.00390625" style="93" customWidth="1"/>
  </cols>
  <sheetData>
    <row r="1" ht="18">
      <c r="A1" s="19" t="s">
        <v>84</v>
      </c>
    </row>
    <row r="3" ht="12.75">
      <c r="B3" s="94"/>
    </row>
    <row r="4" spans="1:2" ht="15.75">
      <c r="A4" s="23" t="s">
        <v>81</v>
      </c>
      <c r="B4" s="97"/>
    </row>
    <row r="5" ht="12.75">
      <c r="B5" s="97"/>
    </row>
    <row r="6" spans="1:9" ht="12.75">
      <c r="A6" s="3" t="s">
        <v>87</v>
      </c>
      <c r="B6" s="105" t="s">
        <v>85</v>
      </c>
      <c r="C6" s="44"/>
      <c r="D6" s="44"/>
      <c r="E6" s="44"/>
      <c r="F6" s="44"/>
      <c r="G6" s="44"/>
      <c r="H6" s="44"/>
      <c r="I6" s="44"/>
    </row>
    <row r="7" spans="1:9" ht="12.75">
      <c r="A7" t="s">
        <v>82</v>
      </c>
      <c r="B7" s="98">
        <f>50000+(5778.28*2)</f>
        <v>61556.56</v>
      </c>
      <c r="C7" s="76"/>
      <c r="D7" s="44"/>
      <c r="E7" s="44"/>
      <c r="F7" s="44"/>
      <c r="G7" s="44"/>
      <c r="H7" s="44"/>
      <c r="I7" s="44"/>
    </row>
    <row r="8" spans="1:9" ht="12.75">
      <c r="A8" s="91" t="s">
        <v>83</v>
      </c>
      <c r="B8" s="104">
        <v>20000</v>
      </c>
      <c r="C8" s="70"/>
      <c r="D8" s="70"/>
      <c r="E8" s="70"/>
      <c r="F8" s="70"/>
      <c r="G8" s="44"/>
      <c r="H8" s="44"/>
      <c r="I8" s="44"/>
    </row>
    <row r="9" spans="2:9" ht="12.75">
      <c r="B9" s="98"/>
      <c r="C9" s="44"/>
      <c r="D9" s="44"/>
      <c r="E9" s="44"/>
      <c r="F9" s="44"/>
      <c r="G9" s="44"/>
      <c r="H9" s="44"/>
      <c r="I9" s="44"/>
    </row>
    <row r="11" spans="1:7" ht="15.75">
      <c r="A11" s="23" t="s">
        <v>91</v>
      </c>
      <c r="B11" s="97"/>
      <c r="C11" s="76"/>
      <c r="D11" s="44"/>
      <c r="E11" s="44"/>
      <c r="F11" s="44"/>
      <c r="G11" s="44"/>
    </row>
    <row r="12" spans="1:15" ht="12.75">
      <c r="A12" s="44"/>
      <c r="B12" s="9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2.75">
      <c r="A13" s="51" t="s">
        <v>87</v>
      </c>
      <c r="B13" s="105" t="s">
        <v>85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.75">
      <c r="A14" s="44" t="s">
        <v>92</v>
      </c>
      <c r="B14" s="98">
        <v>133114</v>
      </c>
      <c r="C14" s="70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2.75">
      <c r="A15" s="44"/>
      <c r="B15" s="47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2.75">
      <c r="A16" s="44"/>
      <c r="B16" s="47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2" ht="15.75">
      <c r="A17" s="23" t="s">
        <v>100</v>
      </c>
      <c r="B17" s="97"/>
    </row>
    <row r="18" spans="1:2" ht="12.75">
      <c r="A18" s="44"/>
      <c r="B18" s="98"/>
    </row>
    <row r="19" spans="1:2" ht="12.75">
      <c r="A19" s="3" t="s">
        <v>87</v>
      </c>
      <c r="B19" s="99" t="s">
        <v>85</v>
      </c>
    </row>
    <row r="20" spans="1:12" ht="12.75">
      <c r="A20" t="s">
        <v>82</v>
      </c>
      <c r="B20" s="104">
        <f>(96*641.23)+(280.91*96)+(335.6*96)+(133.47*16)+(510.28*12)+(299.68*12)+(250.85*12)+(119.19*12)</f>
        <v>137038.56000000003</v>
      </c>
      <c r="C20" s="70"/>
      <c r="D20" s="70"/>
      <c r="E20" s="70"/>
      <c r="F20" s="70"/>
      <c r="G20" s="70"/>
      <c r="H20" s="70"/>
      <c r="I20" s="70"/>
      <c r="J20" s="70"/>
      <c r="K20" s="70"/>
      <c r="L20" s="44"/>
    </row>
    <row r="21" spans="1:12" ht="12.75">
      <c r="A21" s="91" t="s">
        <v>83</v>
      </c>
      <c r="B21" s="104">
        <f>45000+40000</f>
        <v>85000</v>
      </c>
      <c r="C21" s="70"/>
      <c r="D21" s="70"/>
      <c r="E21" s="70"/>
      <c r="F21" s="70"/>
      <c r="G21" s="44"/>
      <c r="H21" s="44"/>
      <c r="I21" s="44"/>
      <c r="J21" s="44"/>
      <c r="K21" s="44"/>
      <c r="L21" s="44"/>
    </row>
    <row r="23" spans="1:2" ht="15.75">
      <c r="A23" s="23" t="s">
        <v>86</v>
      </c>
      <c r="B23" s="97"/>
    </row>
    <row r="24" spans="1:2" ht="12.75">
      <c r="A24" s="44"/>
      <c r="B24" s="98"/>
    </row>
    <row r="25" spans="1:7" ht="12.75">
      <c r="A25" s="3" t="s">
        <v>87</v>
      </c>
      <c r="B25" s="105" t="s">
        <v>85</v>
      </c>
      <c r="C25" s="44"/>
      <c r="D25" s="44"/>
      <c r="E25" s="44"/>
      <c r="F25" s="44"/>
      <c r="G25" s="44"/>
    </row>
    <row r="26" spans="1:7" ht="12.75">
      <c r="A26" t="s">
        <v>82</v>
      </c>
      <c r="B26" s="104">
        <v>18000</v>
      </c>
      <c r="C26" s="70"/>
      <c r="D26" s="44"/>
      <c r="E26" s="44"/>
      <c r="F26" s="44"/>
      <c r="G26" s="44"/>
    </row>
    <row r="27" spans="1:7" ht="12.75">
      <c r="A27" s="91" t="s">
        <v>83</v>
      </c>
      <c r="B27" s="104">
        <v>25000</v>
      </c>
      <c r="C27" s="70"/>
      <c r="D27" s="70"/>
      <c r="E27" s="70"/>
      <c r="F27" s="70"/>
      <c r="G27" s="44"/>
    </row>
    <row r="28" spans="2:7" ht="12.75">
      <c r="B28" s="47"/>
      <c r="C28" s="44"/>
      <c r="D28" s="44"/>
      <c r="E28" s="44"/>
      <c r="F28" s="44"/>
      <c r="G28" s="44"/>
    </row>
    <row r="29" spans="1:7" ht="15.75">
      <c r="A29" s="23" t="s">
        <v>93</v>
      </c>
      <c r="B29" s="47"/>
      <c r="C29" s="44"/>
      <c r="D29" s="44"/>
      <c r="E29" s="44"/>
      <c r="F29" s="44"/>
      <c r="G29" s="44"/>
    </row>
    <row r="30" spans="1:7" ht="15.75">
      <c r="A30" s="23"/>
      <c r="B30" s="47"/>
      <c r="C30" s="44"/>
      <c r="D30" s="44"/>
      <c r="E30" s="44"/>
      <c r="F30" s="44"/>
      <c r="G30" s="44"/>
    </row>
    <row r="31" spans="1:7" ht="12.75">
      <c r="A31" s="3" t="s">
        <v>87</v>
      </c>
      <c r="B31" s="105" t="s">
        <v>85</v>
      </c>
      <c r="C31" s="44"/>
      <c r="D31" s="44"/>
      <c r="E31" s="44"/>
      <c r="F31" s="44"/>
      <c r="G31" s="44"/>
    </row>
    <row r="32" spans="1:7" ht="12.75">
      <c r="A32" t="s">
        <v>82</v>
      </c>
      <c r="B32" s="104">
        <f>5*1000</f>
        <v>5000</v>
      </c>
      <c r="C32" s="44"/>
      <c r="D32" s="44"/>
      <c r="E32" s="44"/>
      <c r="F32" s="44"/>
      <c r="G32" s="44"/>
    </row>
    <row r="33" spans="1:7" ht="12.75">
      <c r="A33" s="91" t="s">
        <v>83</v>
      </c>
      <c r="B33" s="104">
        <v>30000</v>
      </c>
      <c r="C33" s="44"/>
      <c r="D33" s="44"/>
      <c r="E33" s="44"/>
      <c r="F33" s="44"/>
      <c r="G33" s="44"/>
    </row>
    <row r="34" ht="13.5" thickBot="1"/>
    <row r="35" spans="1:2" ht="13.5" thickBot="1">
      <c r="A35" s="3" t="s">
        <v>90</v>
      </c>
      <c r="B35" s="103">
        <f>SUM(B7:B33)</f>
        <v>514709.12</v>
      </c>
    </row>
    <row r="37" ht="12.75">
      <c r="A37" s="91" t="s">
        <v>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Yim</dc:creator>
  <cp:keywords/>
  <dc:description/>
  <cp:lastModifiedBy>Alexandre Hebert</cp:lastModifiedBy>
  <dcterms:created xsi:type="dcterms:W3CDTF">2009-04-27T22:03:13Z</dcterms:created>
  <dcterms:modified xsi:type="dcterms:W3CDTF">2015-12-08T18:38:18Z</dcterms:modified>
  <cp:category/>
  <cp:version/>
  <cp:contentType/>
  <cp:contentStatus/>
</cp:coreProperties>
</file>