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730" windowHeight="9945"/>
  </bookViews>
  <sheets>
    <sheet name="Baseline" sheetId="1" r:id="rId1"/>
  </sheets>
  <calcPr calcId="125725" calcMode="autoNoTable"/>
</workbook>
</file>

<file path=xl/calcChain.xml><?xml version="1.0" encoding="utf-8"?>
<calcChain xmlns="http://schemas.openxmlformats.org/spreadsheetml/2006/main">
  <c r="P26" i="1"/>
  <c r="N14"/>
  <c r="N11"/>
  <c r="N10"/>
  <c r="J25"/>
  <c r="G25"/>
  <c r="G24"/>
  <c r="J14"/>
  <c r="J13"/>
  <c r="N13" s="1"/>
  <c r="J12"/>
  <c r="N12" s="1"/>
  <c r="J8"/>
  <c r="N8" s="1"/>
  <c r="J24" l="1"/>
  <c r="J9"/>
  <c r="N9" s="1"/>
  <c r="C9"/>
  <c r="C15" s="1"/>
  <c r="J7"/>
  <c r="G7"/>
  <c r="L7" s="1"/>
  <c r="M11"/>
  <c r="L11"/>
  <c r="M14"/>
  <c r="M13"/>
  <c r="M12"/>
  <c r="M10"/>
  <c r="M25" s="1"/>
  <c r="M8"/>
  <c r="M24" s="1"/>
  <c r="L14"/>
  <c r="L13"/>
  <c r="L12"/>
  <c r="L10"/>
  <c r="L25" s="1"/>
  <c r="L9"/>
  <c r="L8"/>
  <c r="D14"/>
  <c r="D13"/>
  <c r="D12"/>
  <c r="D10"/>
  <c r="D9"/>
  <c r="D8"/>
  <c r="D7"/>
  <c r="M9" l="1"/>
  <c r="L23"/>
  <c r="L15"/>
  <c r="J23"/>
  <c r="J15"/>
  <c r="G23"/>
  <c r="G15"/>
  <c r="N7"/>
  <c r="N15" s="1"/>
  <c r="D15"/>
  <c r="L24"/>
  <c r="M7"/>
  <c r="M15" l="1"/>
  <c r="M23"/>
  <c r="L17"/>
  <c r="L16"/>
  <c r="N16"/>
  <c r="N17"/>
  <c r="M16" l="1"/>
  <c r="M17"/>
</calcChain>
</file>

<file path=xl/sharedStrings.xml><?xml version="1.0" encoding="utf-8"?>
<sst xmlns="http://schemas.openxmlformats.org/spreadsheetml/2006/main" count="119" uniqueCount="92">
  <si>
    <t>Type</t>
  </si>
  <si>
    <t>GJ</t>
  </si>
  <si>
    <t>Heat</t>
  </si>
  <si>
    <t>Electricity (non heat)</t>
  </si>
  <si>
    <t>Building</t>
  </si>
  <si>
    <t>NE-02</t>
  </si>
  <si>
    <t>NE-04</t>
  </si>
  <si>
    <t>Green Roof Canopy</t>
  </si>
  <si>
    <t>NE-06</t>
  </si>
  <si>
    <t>NE-08</t>
  </si>
  <si>
    <t>NE-01</t>
  </si>
  <si>
    <t>This is for 2008-2009</t>
  </si>
  <si>
    <t>-</t>
  </si>
  <si>
    <t>Description</t>
  </si>
  <si>
    <t>Commercial</t>
  </si>
  <si>
    <t>Industrial</t>
  </si>
  <si>
    <t>Residential</t>
  </si>
  <si>
    <t>Canopy</t>
  </si>
  <si>
    <t>Conversion:</t>
  </si>
  <si>
    <t xml:space="preserve">m2 to ft2: </t>
  </si>
  <si>
    <t>n/a</t>
  </si>
  <si>
    <t>NE-03
(Centre for Architectural Ecology)</t>
  </si>
  <si>
    <t>NE-03
(AFRESH house)</t>
  </si>
  <si>
    <t>A canopy with green plots on the roof</t>
  </si>
  <si>
    <t>Mix of classrooms, office space, cafeteria and a small woodworking shop - 
Construciton: Concrete</t>
  </si>
  <si>
    <t>Woodworking shop - Construction: Hanger type</t>
  </si>
  <si>
    <t>A single family house - Construction: Wood</t>
  </si>
  <si>
    <t>Mix of office space and lab - Construction: Wood</t>
  </si>
  <si>
    <t>Total:</t>
  </si>
  <si>
    <t>kWh to GJ:</t>
  </si>
  <si>
    <t>GJ to kWh:</t>
  </si>
  <si>
    <t>Building dedicated sub-meter
[+ Gridpoint Energy Management system]</t>
  </si>
  <si>
    <t>GJ/m2</t>
  </si>
  <si>
    <t>kWh/m2</t>
  </si>
  <si>
    <t>BBY Campus BEPI:</t>
  </si>
  <si>
    <t>Campus BEPI electrcity only:</t>
  </si>
  <si>
    <t>Campus BEPI heat only:</t>
  </si>
  <si>
    <t>Other</t>
  </si>
  <si>
    <t>BBY campus BEPI Heat only * NE-01 area</t>
  </si>
  <si>
    <t>BBY campus BEPI Electricity only * NE-01 area</t>
  </si>
  <si>
    <t>The Hot Water summer load of the central plant is:</t>
  </si>
  <si>
    <t>GJ for July + August</t>
  </si>
  <si>
    <t>GJ for June + July + August</t>
  </si>
  <si>
    <t>GJ for June + July + August + September</t>
  </si>
  <si>
    <t>BCIT - SoCE Sustainability Precinct</t>
  </si>
  <si>
    <t>GJ/yr</t>
  </si>
  <si>
    <t>kWh/yr</t>
  </si>
  <si>
    <r>
      <t>Total GHG emissions in CO2</t>
    </r>
    <r>
      <rPr>
        <b/>
        <vertAlign val="subscript"/>
        <sz val="11"/>
        <color theme="1"/>
        <rFont val="Calibri"/>
        <family val="2"/>
        <scheme val="minor"/>
      </rPr>
      <t>equ</t>
    </r>
    <r>
      <rPr>
        <b/>
        <sz val="11"/>
        <color theme="1"/>
        <rFont val="Calibri"/>
        <family val="2"/>
        <scheme val="minor"/>
      </rPr>
      <t>/yr</t>
    </r>
  </si>
  <si>
    <t>BBY campus BEPI Electricity only * NE-03 area</t>
  </si>
  <si>
    <t>Building dedicated sub-meter
[Note: BEPI approach predicted 380 GJ]</t>
  </si>
  <si>
    <t>Building dedicated sub-meter
[does not include DHW]</t>
  </si>
  <si>
    <t>Building dedicated sub-meter
[DHW inclusion to be verified]</t>
  </si>
  <si>
    <t>Piping shop - 
Construction: Hanger type</t>
  </si>
  <si>
    <t>Welding shop - 
Construction: to be confirmed</t>
  </si>
  <si>
    <t>Carpentry shop - 
Construction: Hanger type</t>
  </si>
  <si>
    <t xml:space="preserve">SEMAC student Audit report
[all Dust Extraction load attributed to NE-02 - Dust Extraction per WCB requirements; constant speed]
Estimated 10,000 kWh/yr for specialized equipement  </t>
  </si>
  <si>
    <t xml:space="preserve">SEMAC student Audit report
[all Dust Extraction load attributed to NE-02]
Estimated 10,000 kWh/yr for specialized equipement  </t>
  </si>
  <si>
    <t>SEMAC student Audit report
and estimation</t>
  </si>
  <si>
    <t>2004 Engineering and approximations
[+/-100,000 kWh/yr of light, +/-200,000 kWh/yr per ventilation units (5 units) and 90kW of welding machines]</t>
  </si>
  <si>
    <t>Total per category:</t>
  </si>
  <si>
    <t>Residential:</t>
  </si>
  <si>
    <t>Industrial:</t>
  </si>
  <si>
    <t>Commercial:</t>
  </si>
  <si>
    <t>GHG emissions - Electricity</t>
  </si>
  <si>
    <t>tCO2equ/kWh</t>
  </si>
  <si>
    <t>tCO2equ/GJ</t>
  </si>
  <si>
    <t>GHG emissions - Natural Gas</t>
  </si>
  <si>
    <t>ekWh/yr</t>
  </si>
  <si>
    <t>Rounded numbers for presentation purposes</t>
  </si>
  <si>
    <t>Factor 4 reduction target:</t>
  </si>
  <si>
    <t>Factor 10 reduction target:</t>
  </si>
  <si>
    <t>Total  in GJ/yr</t>
  </si>
  <si>
    <t>Total  in ekWh/yr</t>
  </si>
  <si>
    <t>Area
(m2)</t>
  </si>
  <si>
    <t>Area
(ft2)</t>
  </si>
  <si>
    <t>Energy Baseline + Factor 4 and Factor 10 evaluation</t>
  </si>
  <si>
    <t>GJ/yr Data Source</t>
  </si>
  <si>
    <t>kWh/yr Data Source</t>
  </si>
  <si>
    <t>Energy and GHG - ANNUAL TOTAL</t>
  </si>
  <si>
    <t>The purpose of this baseline is solely to get a rough  estimate (order of magnitude) a factor 4/10 reduction in energy means? Meters will have to be installed for ore accuracy.</t>
  </si>
  <si>
    <t>Revised on 2011-02-16</t>
  </si>
  <si>
    <t>or</t>
  </si>
  <si>
    <t>None</t>
  </si>
  <si>
    <t>Heating Systems</t>
  </si>
  <si>
    <t>Geo-exchange, heat pump and forced air (hydronic coils)</t>
  </si>
  <si>
    <t>Connected to current district energy loop + a 300 MBH boiler for DHW (tbc)</t>
  </si>
  <si>
    <t>Possibly its own boiler (3 stage, 900 MBH), to be confirmed (tbc)</t>
  </si>
  <si>
    <t>6 Radiant (Infra-Red) Natural Gas Heaters (100 or 125 MBH, tbc) and 2 high efficiency natural gas boilers</t>
  </si>
  <si>
    <t>9 Radiant (Infra-Red) Natural Gas Heaters (100 or 125 MBH, tbc) and Hydronic heating for offices (tbc) + natural gas heater for DHW</t>
  </si>
  <si>
    <t>7 Radiant (Infra-Red) Natural Gas Heaters ,make-up air uinit (with natural gas burners) and some baseboard heaters (5x, 36 MBH each, tbc) + natural gas heater for DHW</t>
  </si>
  <si>
    <t>8 Radiant (Infra-Red) Natural Gas Heaters (100 or 125 MBH, tbc) and Hydronic heating for offices (tbc) + natural gas heater for DHW</t>
  </si>
  <si>
    <t>GridPoint
(kWh of electriciy converted to GJ)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</si>
</sst>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0" xfId="0" applyFont="1"/>
    <xf numFmtId="3" fontId="0" fillId="2" borderId="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3" fontId="0" fillId="0" borderId="0" xfId="0" applyNumberFormat="1"/>
    <xf numFmtId="0" fontId="4" fillId="0" borderId="0" xfId="0" applyFont="1"/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3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5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topLeftCell="A4" zoomScale="60" zoomScaleNormal="60" workbookViewId="0">
      <selection activeCell="H11" sqref="H11"/>
    </sheetView>
  </sheetViews>
  <sheetFormatPr defaultColWidth="11.42578125" defaultRowHeight="15"/>
  <cols>
    <col min="1" max="1" width="7.85546875" customWidth="1"/>
    <col min="2" max="2" width="31.42578125" customWidth="1"/>
    <col min="3" max="3" width="11.7109375" customWidth="1"/>
    <col min="4" max="4" width="12.7109375" customWidth="1"/>
    <col min="5" max="5" width="17.85546875" customWidth="1"/>
    <col min="6" max="6" width="28.28515625" customWidth="1"/>
    <col min="7" max="7" width="11.5703125" customWidth="1"/>
    <col min="8" max="8" width="26.140625" customWidth="1"/>
    <col min="9" max="9" width="27.7109375" bestFit="1" customWidth="1"/>
    <col min="10" max="10" width="11.85546875" customWidth="1"/>
    <col min="11" max="11" width="28.5703125" customWidth="1"/>
    <col min="12" max="12" width="17.7109375" customWidth="1"/>
    <col min="13" max="13" width="17" customWidth="1"/>
    <col min="14" max="14" width="20.42578125" customWidth="1"/>
    <col min="15" max="15" width="15.7109375" customWidth="1"/>
  </cols>
  <sheetData>
    <row r="1" spans="1:14" ht="26.25">
      <c r="A1" s="39" t="s">
        <v>44</v>
      </c>
    </row>
    <row r="2" spans="1:14" ht="26.25">
      <c r="A2" s="40" t="s">
        <v>75</v>
      </c>
    </row>
    <row r="3" spans="1:14" ht="15.75">
      <c r="A3" s="17" t="s">
        <v>80</v>
      </c>
    </row>
    <row r="5" spans="1:14" ht="42.75" customHeight="1">
      <c r="B5" s="49" t="s">
        <v>4</v>
      </c>
      <c r="C5" s="54" t="s">
        <v>73</v>
      </c>
      <c r="D5" s="54" t="s">
        <v>74</v>
      </c>
      <c r="E5" s="45" t="s">
        <v>0</v>
      </c>
      <c r="F5" s="52" t="s">
        <v>13</v>
      </c>
      <c r="G5" s="45" t="s">
        <v>2</v>
      </c>
      <c r="H5" s="45"/>
      <c r="I5" s="45"/>
      <c r="J5" s="45" t="s">
        <v>3</v>
      </c>
      <c r="K5" s="45"/>
      <c r="L5" s="46" t="s">
        <v>78</v>
      </c>
      <c r="M5" s="47"/>
      <c r="N5" s="48"/>
    </row>
    <row r="6" spans="1:14" ht="54.75" customHeight="1">
      <c r="B6" s="50"/>
      <c r="C6" s="45"/>
      <c r="D6" s="45"/>
      <c r="E6" s="45"/>
      <c r="F6" s="53"/>
      <c r="G6" s="34" t="s">
        <v>45</v>
      </c>
      <c r="H6" s="41" t="s">
        <v>76</v>
      </c>
      <c r="I6" s="37" t="s">
        <v>83</v>
      </c>
      <c r="J6" s="34" t="s">
        <v>46</v>
      </c>
      <c r="K6" s="38" t="s">
        <v>77</v>
      </c>
      <c r="L6" s="37" t="s">
        <v>71</v>
      </c>
      <c r="M6" s="37" t="s">
        <v>72</v>
      </c>
      <c r="N6" s="37" t="s">
        <v>47</v>
      </c>
    </row>
    <row r="7" spans="1:14" s="6" customFormat="1" ht="60">
      <c r="B7" s="7" t="s">
        <v>10</v>
      </c>
      <c r="C7" s="3">
        <v>20077</v>
      </c>
      <c r="D7" s="3">
        <f>C7*$D$21</f>
        <v>216107.02106999999</v>
      </c>
      <c r="E7" s="4" t="s">
        <v>14</v>
      </c>
      <c r="F7" s="5" t="s">
        <v>24</v>
      </c>
      <c r="G7" s="3">
        <f>C7*$C$28</f>
        <v>15860.83</v>
      </c>
      <c r="H7" s="43" t="s">
        <v>38</v>
      </c>
      <c r="I7" s="5" t="s">
        <v>85</v>
      </c>
      <c r="J7" s="3">
        <f>C7*$C$27</f>
        <v>3332782</v>
      </c>
      <c r="K7" s="5" t="s">
        <v>39</v>
      </c>
      <c r="L7" s="3">
        <f t="shared" ref="L7:L14" si="0">G7+(J7*$D$22)</f>
        <v>27858.8452</v>
      </c>
      <c r="M7" s="3">
        <f t="shared" ref="M7:M14" si="1">J7+(G7*$D$23)</f>
        <v>7738603.3573999992</v>
      </c>
      <c r="N7" s="30">
        <f t="shared" ref="N7:N14" si="2">(G7*$C$30)+(J7*$C$29)</f>
        <v>884.45208099999991</v>
      </c>
    </row>
    <row r="8" spans="1:14" s="6" customFormat="1" ht="120">
      <c r="B8" s="7" t="s">
        <v>5</v>
      </c>
      <c r="C8" s="3">
        <v>1877</v>
      </c>
      <c r="D8" s="3">
        <f>C8*$D$21</f>
        <v>20203.859069999999</v>
      </c>
      <c r="E8" s="4" t="s">
        <v>15</v>
      </c>
      <c r="F8" s="5" t="s">
        <v>25</v>
      </c>
      <c r="G8" s="21">
        <v>1177</v>
      </c>
      <c r="H8" s="43" t="s">
        <v>50</v>
      </c>
      <c r="I8" s="5" t="s">
        <v>90</v>
      </c>
      <c r="J8" s="21">
        <f>104000+150700+10000</f>
        <v>264700</v>
      </c>
      <c r="K8" s="24" t="s">
        <v>55</v>
      </c>
      <c r="L8" s="3">
        <f t="shared" si="0"/>
        <v>2129.92</v>
      </c>
      <c r="M8" s="3">
        <f t="shared" si="1"/>
        <v>591647.05999999994</v>
      </c>
      <c r="N8" s="30">
        <f t="shared" si="2"/>
        <v>66.085300000000004</v>
      </c>
    </row>
    <row r="9" spans="1:14" s="6" customFormat="1" ht="92.25" customHeight="1">
      <c r="B9" s="7" t="s">
        <v>21</v>
      </c>
      <c r="C9" s="21">
        <f>669-186</f>
        <v>483</v>
      </c>
      <c r="D9" s="21">
        <f>C9*$D$21</f>
        <v>5198.9685299999992</v>
      </c>
      <c r="E9" s="4" t="s">
        <v>14</v>
      </c>
      <c r="F9" s="5" t="s">
        <v>27</v>
      </c>
      <c r="G9" s="3">
        <v>287</v>
      </c>
      <c r="H9" s="43" t="s">
        <v>49</v>
      </c>
      <c r="I9" s="5" t="s">
        <v>86</v>
      </c>
      <c r="J9" s="3">
        <f>C9*$C$27</f>
        <v>80178</v>
      </c>
      <c r="K9" s="5" t="s">
        <v>48</v>
      </c>
      <c r="L9" s="3">
        <f t="shared" si="0"/>
        <v>575.64080000000001</v>
      </c>
      <c r="M9" s="3">
        <f t="shared" si="1"/>
        <v>159900.85999999999</v>
      </c>
      <c r="N9" s="30">
        <f t="shared" si="2"/>
        <v>16.520727999999998</v>
      </c>
    </row>
    <row r="10" spans="1:14" s="6" customFormat="1" ht="45">
      <c r="B10" s="7" t="s">
        <v>22</v>
      </c>
      <c r="C10" s="21">
        <v>186</v>
      </c>
      <c r="D10" s="21">
        <f>C10*$D$21</f>
        <v>2002.0872599999998</v>
      </c>
      <c r="E10" s="4" t="s">
        <v>16</v>
      </c>
      <c r="F10" s="5" t="s">
        <v>26</v>
      </c>
      <c r="G10" s="21">
        <v>32</v>
      </c>
      <c r="H10" s="23" t="s">
        <v>91</v>
      </c>
      <c r="I10" s="5" t="s">
        <v>84</v>
      </c>
      <c r="J10" s="21">
        <v>18800</v>
      </c>
      <c r="K10" s="5" t="s">
        <v>31</v>
      </c>
      <c r="L10" s="3">
        <f t="shared" si="0"/>
        <v>99.679999999999993</v>
      </c>
      <c r="M10" s="3">
        <f t="shared" si="1"/>
        <v>27688.959999999999</v>
      </c>
      <c r="N10" s="31">
        <f t="shared" si="2"/>
        <v>2.0983999999999998</v>
      </c>
    </row>
    <row r="11" spans="1:14" s="6" customFormat="1" ht="30">
      <c r="B11" s="7" t="s">
        <v>7</v>
      </c>
      <c r="C11" s="3" t="s">
        <v>20</v>
      </c>
      <c r="D11" s="3" t="s">
        <v>20</v>
      </c>
      <c r="E11" s="4" t="s">
        <v>17</v>
      </c>
      <c r="F11" s="5" t="s">
        <v>23</v>
      </c>
      <c r="G11" s="3">
        <v>0</v>
      </c>
      <c r="H11" s="44" t="s">
        <v>12</v>
      </c>
      <c r="I11" s="5" t="s">
        <v>82</v>
      </c>
      <c r="J11" s="3">
        <v>0</v>
      </c>
      <c r="K11" s="4" t="s">
        <v>12</v>
      </c>
      <c r="L11" s="3">
        <f t="shared" si="0"/>
        <v>0</v>
      </c>
      <c r="M11" s="3">
        <f t="shared" si="1"/>
        <v>0</v>
      </c>
      <c r="N11" s="30">
        <f t="shared" si="2"/>
        <v>0</v>
      </c>
    </row>
    <row r="12" spans="1:14" s="6" customFormat="1" ht="105.75" customHeight="1">
      <c r="B12" s="7" t="s">
        <v>6</v>
      </c>
      <c r="C12" s="3">
        <v>2057</v>
      </c>
      <c r="D12" s="3">
        <f>C12*$D$21</f>
        <v>22141.362869999997</v>
      </c>
      <c r="E12" s="4" t="s">
        <v>15</v>
      </c>
      <c r="F12" s="5" t="s">
        <v>54</v>
      </c>
      <c r="G12" s="22">
        <v>1009</v>
      </c>
      <c r="H12" s="43" t="s">
        <v>50</v>
      </c>
      <c r="I12" s="5" t="s">
        <v>88</v>
      </c>
      <c r="J12" s="21">
        <f>120000+10000</f>
        <v>130000</v>
      </c>
      <c r="K12" s="24" t="s">
        <v>56</v>
      </c>
      <c r="L12" s="3">
        <f t="shared" si="0"/>
        <v>1477</v>
      </c>
      <c r="M12" s="3">
        <f t="shared" si="1"/>
        <v>410280.01999999996</v>
      </c>
      <c r="N12" s="30">
        <f t="shared" si="2"/>
        <v>54.1327</v>
      </c>
    </row>
    <row r="13" spans="1:14" s="6" customFormat="1" ht="82.5" customHeight="1">
      <c r="B13" s="7" t="s">
        <v>8</v>
      </c>
      <c r="C13" s="3">
        <v>2709</v>
      </c>
      <c r="D13" s="3">
        <f>C13*$D$21</f>
        <v>29159.43219</v>
      </c>
      <c r="E13" s="4" t="s">
        <v>15</v>
      </c>
      <c r="F13" s="5" t="s">
        <v>52</v>
      </c>
      <c r="G13" s="22">
        <v>1142</v>
      </c>
      <c r="H13" s="43" t="s">
        <v>50</v>
      </c>
      <c r="I13" s="5" t="s">
        <v>87</v>
      </c>
      <c r="J13" s="21">
        <f>120000+10000</f>
        <v>130000</v>
      </c>
      <c r="K13" s="24" t="s">
        <v>57</v>
      </c>
      <c r="L13" s="3">
        <f t="shared" si="0"/>
        <v>1610</v>
      </c>
      <c r="M13" s="3">
        <f t="shared" si="1"/>
        <v>447224.75999999995</v>
      </c>
      <c r="N13" s="30">
        <f t="shared" si="2"/>
        <v>60.822600000000001</v>
      </c>
    </row>
    <row r="14" spans="1:14" s="6" customFormat="1" ht="122.25" customHeight="1">
      <c r="B14" s="7" t="s">
        <v>9</v>
      </c>
      <c r="C14" s="3">
        <v>2395</v>
      </c>
      <c r="D14" s="3">
        <f>C14*$D$21</f>
        <v>25779.564449999998</v>
      </c>
      <c r="E14" s="4" t="s">
        <v>15</v>
      </c>
      <c r="F14" s="24" t="s">
        <v>53</v>
      </c>
      <c r="G14" s="24">
        <v>6206</v>
      </c>
      <c r="H14" s="43" t="s">
        <v>51</v>
      </c>
      <c r="I14" s="24" t="s">
        <v>89</v>
      </c>
      <c r="J14" s="21">
        <f>100000+(200000*5)+(90*4*250)</f>
        <v>1190000</v>
      </c>
      <c r="K14" s="24" t="s">
        <v>58</v>
      </c>
      <c r="L14" s="3">
        <f t="shared" si="0"/>
        <v>10490</v>
      </c>
      <c r="M14" s="3">
        <f t="shared" si="1"/>
        <v>2913902.6799999997</v>
      </c>
      <c r="N14" s="30">
        <f t="shared" si="2"/>
        <v>343.10179999999997</v>
      </c>
    </row>
    <row r="15" spans="1:14" s="6" customFormat="1">
      <c r="B15" s="15" t="s">
        <v>28</v>
      </c>
      <c r="C15" s="14">
        <f>SUM(C7:C14)</f>
        <v>29784</v>
      </c>
      <c r="D15" s="8">
        <f>SUM(D7:D14)</f>
        <v>320592.29544000002</v>
      </c>
      <c r="E15" s="9"/>
      <c r="F15" s="15" t="s">
        <v>28</v>
      </c>
      <c r="G15" s="14">
        <f>SUM(G7:G14)</f>
        <v>25713.83</v>
      </c>
      <c r="H15" s="18"/>
      <c r="I15" s="15" t="s">
        <v>28</v>
      </c>
      <c r="J15" s="14">
        <f>SUM(J7:J14)</f>
        <v>5146460</v>
      </c>
      <c r="K15" s="15" t="s">
        <v>28</v>
      </c>
      <c r="L15" s="14">
        <f>SUM(L7:L14)</f>
        <v>44241.086000000003</v>
      </c>
      <c r="M15" s="14">
        <f>SUM(M7:M14)</f>
        <v>12289247.697399998</v>
      </c>
      <c r="N15" s="27">
        <f>SUM(N7:N14)</f>
        <v>1427.2136089999997</v>
      </c>
    </row>
    <row r="16" spans="1:14" s="6" customFormat="1">
      <c r="B16" s="10"/>
      <c r="C16" s="18"/>
      <c r="D16" s="18"/>
      <c r="E16" s="19"/>
      <c r="F16" s="20"/>
      <c r="G16" s="19"/>
      <c r="H16" s="19"/>
      <c r="I16" s="20"/>
      <c r="J16" s="19"/>
      <c r="K16" s="15" t="s">
        <v>69</v>
      </c>
      <c r="L16" s="14">
        <f>L15*0.75</f>
        <v>33180.8145</v>
      </c>
      <c r="M16" s="14">
        <f>M15*0.75</f>
        <v>9216935.773049999</v>
      </c>
      <c r="N16" s="14">
        <f>N15*0.75</f>
        <v>1070.4102067499998</v>
      </c>
    </row>
    <row r="17" spans="2:17" s="6" customFormat="1">
      <c r="B17" s="10"/>
      <c r="C17" s="18"/>
      <c r="D17" s="18"/>
      <c r="E17" s="19"/>
      <c r="F17" s="11"/>
      <c r="G17" s="19"/>
      <c r="H17" s="19"/>
      <c r="I17" s="19"/>
      <c r="J17" s="19"/>
      <c r="K17" s="15" t="s">
        <v>70</v>
      </c>
      <c r="L17" s="14">
        <f>(L15*0.9)</f>
        <v>39816.977400000003</v>
      </c>
      <c r="M17" s="14">
        <f>(M15*0.9)</f>
        <v>11060322.927659998</v>
      </c>
      <c r="N17" s="32">
        <f>(N15*0.9)</f>
        <v>1284.4922480999996</v>
      </c>
    </row>
    <row r="18" spans="2:17" s="6" customFormat="1">
      <c r="B18" s="10"/>
      <c r="C18" s="18"/>
      <c r="D18" s="18"/>
      <c r="E18" s="19"/>
      <c r="F18" s="11"/>
      <c r="G18" s="19"/>
      <c r="H18" s="19"/>
      <c r="I18" s="19"/>
      <c r="J18" s="19"/>
      <c r="K18" s="15"/>
      <c r="L18" s="18"/>
      <c r="M18" s="18"/>
      <c r="N18" s="35"/>
    </row>
    <row r="19" spans="2:17">
      <c r="L19" s="36"/>
      <c r="M19" s="36"/>
      <c r="N19" s="36"/>
    </row>
    <row r="20" spans="2:17">
      <c r="C20" s="55" t="s">
        <v>18</v>
      </c>
      <c r="D20" s="55"/>
    </row>
    <row r="21" spans="2:17">
      <c r="C21" s="12" t="s">
        <v>19</v>
      </c>
      <c r="D21" s="4">
        <v>10.763909999999999</v>
      </c>
    </row>
    <row r="22" spans="2:17">
      <c r="C22" s="12" t="s">
        <v>29</v>
      </c>
      <c r="D22" s="4">
        <v>3.5999999999999999E-3</v>
      </c>
      <c r="F22" s="25" t="s">
        <v>59</v>
      </c>
      <c r="G22" s="28" t="s">
        <v>45</v>
      </c>
      <c r="H22" s="28"/>
      <c r="I22" s="25" t="s">
        <v>59</v>
      </c>
      <c r="J22" s="28" t="s">
        <v>46</v>
      </c>
      <c r="K22" s="25" t="s">
        <v>59</v>
      </c>
      <c r="L22" s="28" t="s">
        <v>45</v>
      </c>
      <c r="M22" s="28" t="s">
        <v>67</v>
      </c>
      <c r="O22" s="33" t="s">
        <v>68</v>
      </c>
    </row>
    <row r="23" spans="2:17">
      <c r="C23" s="12" t="s">
        <v>30</v>
      </c>
      <c r="D23" s="4">
        <v>277.77999999999997</v>
      </c>
      <c r="F23" s="25" t="s">
        <v>62</v>
      </c>
      <c r="G23" s="27">
        <f>G7+G9</f>
        <v>16147.83</v>
      </c>
      <c r="H23" s="27"/>
      <c r="I23" s="25" t="s">
        <v>62</v>
      </c>
      <c r="J23" s="27">
        <f>J7+J9</f>
        <v>3412960</v>
      </c>
      <c r="K23" s="25" t="s">
        <v>62</v>
      </c>
      <c r="L23" s="27">
        <f>L7+L9</f>
        <v>28434.486000000001</v>
      </c>
      <c r="M23" s="27">
        <f>M7+M9</f>
        <v>7898504.2173999995</v>
      </c>
      <c r="P23" s="26">
        <v>28400</v>
      </c>
      <c r="Q23" t="s">
        <v>1</v>
      </c>
    </row>
    <row r="24" spans="2:17">
      <c r="B24" s="13" t="s">
        <v>37</v>
      </c>
      <c r="F24" s="25" t="s">
        <v>61</v>
      </c>
      <c r="G24" s="27">
        <f>G8+G12+G13+G14</f>
        <v>9534</v>
      </c>
      <c r="H24" s="27"/>
      <c r="I24" s="25" t="s">
        <v>61</v>
      </c>
      <c r="J24" s="27">
        <f>J8+J12+J13+J14</f>
        <v>1714700</v>
      </c>
      <c r="K24" s="25" t="s">
        <v>61</v>
      </c>
      <c r="L24" s="27">
        <f>L8+L12+L13+L14</f>
        <v>15706.92</v>
      </c>
      <c r="M24" s="27">
        <f>M8+M12+M13+M14</f>
        <v>4363054.5199999996</v>
      </c>
      <c r="P24" s="26">
        <v>15700</v>
      </c>
      <c r="Q24" t="s">
        <v>1</v>
      </c>
    </row>
    <row r="25" spans="2:17" ht="15.75" thickBot="1">
      <c r="F25" s="25" t="s">
        <v>60</v>
      </c>
      <c r="G25" s="27">
        <f>G10</f>
        <v>32</v>
      </c>
      <c r="H25" s="27"/>
      <c r="I25" s="25" t="s">
        <v>60</v>
      </c>
      <c r="J25" s="27">
        <f>J10</f>
        <v>18800</v>
      </c>
      <c r="K25" s="25" t="s">
        <v>60</v>
      </c>
      <c r="L25" s="27">
        <f>L10</f>
        <v>99.679999999999993</v>
      </c>
      <c r="M25" s="27">
        <f>M10</f>
        <v>27688.959999999999</v>
      </c>
      <c r="P25" s="42">
        <v>70</v>
      </c>
      <c r="Q25" t="s">
        <v>1</v>
      </c>
    </row>
    <row r="26" spans="2:17" ht="15.75" thickTop="1">
      <c r="B26" s="2" t="s">
        <v>34</v>
      </c>
      <c r="C26" s="1">
        <v>1.38</v>
      </c>
      <c r="D26" t="s">
        <v>32</v>
      </c>
      <c r="G26" s="16"/>
      <c r="H26" s="16"/>
      <c r="J26" s="16"/>
      <c r="L26" s="16"/>
      <c r="M26" s="16"/>
      <c r="P26" s="26">
        <f>SUM(P23:P25)</f>
        <v>44170</v>
      </c>
      <c r="Q26" t="s">
        <v>1</v>
      </c>
    </row>
    <row r="27" spans="2:17">
      <c r="B27" s="2" t="s">
        <v>35</v>
      </c>
      <c r="C27" s="1">
        <v>166</v>
      </c>
      <c r="D27" t="s">
        <v>33</v>
      </c>
      <c r="P27" s="1" t="s">
        <v>81</v>
      </c>
    </row>
    <row r="28" spans="2:17">
      <c r="B28" s="2" t="s">
        <v>36</v>
      </c>
      <c r="C28" s="1">
        <v>0.79</v>
      </c>
      <c r="D28" t="s">
        <v>32</v>
      </c>
      <c r="P28" s="26">
        <v>44000</v>
      </c>
      <c r="Q28" t="s">
        <v>1</v>
      </c>
    </row>
    <row r="29" spans="2:17">
      <c r="B29" s="29" t="s">
        <v>63</v>
      </c>
      <c r="C29" s="1">
        <v>2.5999999999999998E-5</v>
      </c>
      <c r="D29" t="s">
        <v>64</v>
      </c>
    </row>
    <row r="30" spans="2:17">
      <c r="B30" s="29" t="s">
        <v>66</v>
      </c>
      <c r="C30" s="1">
        <v>5.0299999999999997E-2</v>
      </c>
      <c r="D30" t="s">
        <v>65</v>
      </c>
    </row>
    <row r="32" spans="2:17">
      <c r="B32" t="s">
        <v>11</v>
      </c>
    </row>
    <row r="34" spans="2:11">
      <c r="C34" s="2" t="s">
        <v>40</v>
      </c>
      <c r="D34" s="16">
        <v>400</v>
      </c>
      <c r="E34" t="s">
        <v>41</v>
      </c>
    </row>
    <row r="35" spans="2:11">
      <c r="D35" s="16">
        <v>3600</v>
      </c>
      <c r="E35" t="s">
        <v>42</v>
      </c>
    </row>
    <row r="36" spans="2:11">
      <c r="D36" s="16">
        <v>4800</v>
      </c>
      <c r="E36" t="s">
        <v>43</v>
      </c>
    </row>
    <row r="37" spans="2:11">
      <c r="D37" s="16"/>
    </row>
    <row r="39" spans="2:11" ht="14.25" customHeight="1">
      <c r="B39" s="51" t="s">
        <v>79</v>
      </c>
      <c r="C39" s="51"/>
      <c r="D39" s="51"/>
      <c r="E39" s="51"/>
      <c r="F39" s="51"/>
      <c r="G39" s="51"/>
      <c r="H39" s="51"/>
      <c r="I39" s="51"/>
      <c r="J39" s="51"/>
      <c r="K39" s="51"/>
    </row>
  </sheetData>
  <mergeCells count="10">
    <mergeCell ref="J5:K5"/>
    <mergeCell ref="G5:I5"/>
    <mergeCell ref="L5:N5"/>
    <mergeCell ref="B5:B6"/>
    <mergeCell ref="B39:K39"/>
    <mergeCell ref="F5:F6"/>
    <mergeCell ref="D5:D6"/>
    <mergeCell ref="C20:D20"/>
    <mergeCell ref="C5:C6"/>
    <mergeCell ref="E5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Baseline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Administrator</cp:lastModifiedBy>
  <dcterms:created xsi:type="dcterms:W3CDTF">2010-08-19T19:34:06Z</dcterms:created>
  <dcterms:modified xsi:type="dcterms:W3CDTF">2011-03-21T22:52:59Z</dcterms:modified>
</cp:coreProperties>
</file>